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rybka-ott\Documents\všechny stavby\rok 2022\009 - 2022 DOK Ždírec nad Doubravou - CHotěboř\"/>
    </mc:Choice>
  </mc:AlternateContent>
  <bookViews>
    <workbookView xWindow="0" yWindow="0" windowWidth="0" windowHeight="0"/>
  </bookViews>
  <sheets>
    <sheet name="Rekapitulace stavby" sheetId="1" r:id="rId1"/>
    <sheet name="009-2022 - DOK Ždírec nad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'009-2022 - DOK Ždírec nad...'!$C$122:$K$204</definedName>
    <definedName name="_xlnm.Print_Area" localSheetId="1">'009-2022 - DOK Ždírec nad...'!$C$4:$J$76,'009-2022 - DOK Ždírec nad...'!$C$82:$J$106,'009-2022 - DOK Ždírec nad...'!$C$112:$J$204</definedName>
    <definedName name="_xlnm.Print_Titles" localSheetId="1">'009-2022 - DOK Ždírec nad...'!$122:$122</definedName>
  </definedNames>
  <calcPr/>
</workbook>
</file>

<file path=xl/calcChain.xml><?xml version="1.0" encoding="utf-8"?>
<calcChain xmlns="http://schemas.openxmlformats.org/spreadsheetml/2006/main">
  <c i="2" l="1" r="J171"/>
  <c r="J35"/>
  <c r="J34"/>
  <c i="1" r="AY95"/>
  <c i="2" r="J33"/>
  <c i="1" r="AX95"/>
  <c i="2" r="BI203"/>
  <c r="BH203"/>
  <c r="BG203"/>
  <c r="BF203"/>
  <c r="T203"/>
  <c r="T202"/>
  <c r="R203"/>
  <c r="R202"/>
  <c r="P203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J102"/>
  <c r="BI168"/>
  <c r="BH168"/>
  <c r="BG168"/>
  <c r="BF168"/>
  <c r="T168"/>
  <c r="T167"/>
  <c r="R168"/>
  <c r="R167"/>
  <c r="P168"/>
  <c r="P167"/>
  <c r="BI165"/>
  <c r="BH165"/>
  <c r="BG165"/>
  <c r="BF165"/>
  <c r="T165"/>
  <c r="T164"/>
  <c r="T163"/>
  <c r="R165"/>
  <c r="R164"/>
  <c r="R163"/>
  <c r="P165"/>
  <c r="P164"/>
  <c r="P163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F117"/>
  <c r="E115"/>
  <c r="F87"/>
  <c r="E85"/>
  <c r="J22"/>
  <c r="E22"/>
  <c r="J120"/>
  <c r="J21"/>
  <c r="J19"/>
  <c r="E19"/>
  <c r="J119"/>
  <c r="J18"/>
  <c r="J16"/>
  <c r="E16"/>
  <c r="F120"/>
  <c r="J15"/>
  <c r="J13"/>
  <c r="E13"/>
  <c r="F119"/>
  <c r="J12"/>
  <c r="J10"/>
  <c r="J117"/>
  <c i="1" r="L90"/>
  <c r="AM90"/>
  <c r="AM89"/>
  <c r="L89"/>
  <c r="AM87"/>
  <c r="L87"/>
  <c r="L85"/>
  <c r="L84"/>
  <c i="2" r="F34"/>
  <c r="BK203"/>
  <c r="BK200"/>
  <c r="J200"/>
  <c r="J198"/>
  <c r="BK196"/>
  <c r="BK194"/>
  <c r="J194"/>
  <c r="BK190"/>
  <c r="J188"/>
  <c r="BK184"/>
  <c r="BK181"/>
  <c r="J179"/>
  <c r="BK175"/>
  <c r="BK168"/>
  <c r="J165"/>
  <c r="J159"/>
  <c r="J156"/>
  <c r="J154"/>
  <c r="BK148"/>
  <c r="BK146"/>
  <c r="J144"/>
  <c r="J142"/>
  <c r="BK138"/>
  <c r="J136"/>
  <c r="J134"/>
  <c r="BK130"/>
  <c r="J128"/>
  <c r="BK124"/>
  <c r="J203"/>
  <c r="J196"/>
  <c r="BK192"/>
  <c r="J190"/>
  <c r="J186"/>
  <c r="J181"/>
  <c r="BK177"/>
  <c r="BK173"/>
  <c r="BK165"/>
  <c r="J161"/>
  <c r="BK154"/>
  <c r="BK152"/>
  <c r="J146"/>
  <c r="BK140"/>
  <c r="BK136"/>
  <c r="BK132"/>
  <c r="J130"/>
  <c r="J126"/>
  <c i="1" r="AS94"/>
  <c i="2" r="J32"/>
  <c r="BK198"/>
  <c r="J192"/>
  <c r="BK188"/>
  <c r="BK186"/>
  <c r="J184"/>
  <c r="BK179"/>
  <c r="J177"/>
  <c r="J175"/>
  <c r="J173"/>
  <c r="J168"/>
  <c r="BK161"/>
  <c r="BK159"/>
  <c r="BK156"/>
  <c r="J152"/>
  <c r="J148"/>
  <c r="BK144"/>
  <c r="BK142"/>
  <c r="J140"/>
  <c r="J138"/>
  <c r="BK134"/>
  <c r="J132"/>
  <c r="BK128"/>
  <c r="BK126"/>
  <c r="J124"/>
  <c r="F33"/>
  <c r="F32"/>
  <c r="F35"/>
  <c l="1" r="R158"/>
  <c r="P151"/>
  <c r="BK172"/>
  <c r="J172"/>
  <c r="J103"/>
  <c r="R172"/>
  <c r="R170"/>
  <c r="R151"/>
  <c r="R150"/>
  <c r="R123"/>
  <c r="T183"/>
  <c r="BK158"/>
  <c r="J158"/>
  <c r="J97"/>
  <c r="P172"/>
  <c r="P170"/>
  <c r="T172"/>
  <c r="T170"/>
  <c r="P158"/>
  <c r="BK183"/>
  <c r="J183"/>
  <c r="J104"/>
  <c r="BK151"/>
  <c r="J151"/>
  <c r="J96"/>
  <c r="T158"/>
  <c r="P183"/>
  <c r="T151"/>
  <c r="T150"/>
  <c r="T123"/>
  <c r="R183"/>
  <c r="BK164"/>
  <c r="BK163"/>
  <c r="J163"/>
  <c r="J98"/>
  <c r="BK167"/>
  <c r="J167"/>
  <c r="J100"/>
  <c r="BK202"/>
  <c r="J202"/>
  <c r="J105"/>
  <c r="J87"/>
  <c r="F89"/>
  <c r="J89"/>
  <c r="F90"/>
  <c r="J90"/>
  <c r="BE124"/>
  <c r="BE126"/>
  <c r="BE128"/>
  <c r="BE130"/>
  <c r="BE132"/>
  <c r="BE134"/>
  <c r="BE136"/>
  <c r="BE138"/>
  <c r="BE140"/>
  <c r="BE142"/>
  <c r="BE144"/>
  <c r="BE146"/>
  <c r="BE148"/>
  <c r="BE152"/>
  <c r="BE154"/>
  <c r="BE156"/>
  <c r="BE159"/>
  <c r="BE161"/>
  <c r="BE165"/>
  <c r="BE168"/>
  <c r="BE173"/>
  <c r="BE175"/>
  <c r="BE177"/>
  <c r="BE179"/>
  <c r="BE181"/>
  <c r="BE184"/>
  <c r="BE186"/>
  <c r="BE188"/>
  <c r="BE190"/>
  <c r="BE192"/>
  <c r="BE194"/>
  <c r="BE196"/>
  <c r="BE198"/>
  <c r="BE200"/>
  <c r="BE203"/>
  <c i="1" r="BA95"/>
  <c r="BB95"/>
  <c r="BC95"/>
  <c r="AW95"/>
  <c r="BD95"/>
  <c r="BB94"/>
  <c r="W31"/>
  <c r="BA94"/>
  <c r="W30"/>
  <c r="BC94"/>
  <c r="W32"/>
  <c r="BD94"/>
  <c r="W33"/>
  <c i="2" l="1" r="P150"/>
  <c r="P123"/>
  <c i="1" r="AU95"/>
  <c i="2" r="BK150"/>
  <c r="J150"/>
  <c r="J95"/>
  <c r="BK170"/>
  <c r="J170"/>
  <c r="J101"/>
  <c r="J164"/>
  <c r="J99"/>
  <c i="1" r="AU94"/>
  <c r="AW94"/>
  <c r="AK30"/>
  <c r="AX94"/>
  <c i="2" r="J31"/>
  <c i="1" r="AV95"/>
  <c r="AT95"/>
  <c r="AY94"/>
  <c i="2" r="F31"/>
  <c i="1" r="AZ95"/>
  <c r="AZ94"/>
  <c r="W29"/>
  <c i="2" l="1" r="BK123"/>
  <c r="J123"/>
  <c r="J28"/>
  <c i="1" r="AG95"/>
  <c r="AG94"/>
  <c r="AK26"/>
  <c r="AV94"/>
  <c r="AK29"/>
  <c r="AK35"/>
  <c i="2" l="1" r="J37"/>
  <c r="J94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<sst xmlns="http://schemas.openxmlformats.org/spreadsheetml/2006/main">
  <si>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</si>
  <si>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</si>
  <si>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</si>
  <si>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</si>
  <si>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</si>
  <si>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{4501b137-a780-41fc-88b9-2f840f172236}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</si>
  <si>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</si>
  <si>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</si>
  <si>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</si>
  <si>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</si>
  <si>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</si>
  <si>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</si>
  <si>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</si>
  <si>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009-2022</t>
  </si>
  <si>
    <t>Stavba:</t>
  </si>
  <si>
    <t>DOK Ždírec nad Doubravou - Chotěboř</t>
  </si>
  <si>
    <t>KSO:</t>
  </si>
  <si>
    <t>CC-CZ:</t>
  </si>
  <si>
    <t>Místo:</t>
  </si>
  <si>
    <t xml:space="preserve"> </t>
  </si>
  <si>
    <t>Datum:</t>
  </si>
  <si>
    <t>16. 3. 2022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</si>
  <si>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</si>
  <si>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</si>
  <si>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</si>
  <si>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</si>
  <si>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</si>
  <si>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</si>
  <si>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</si>
  <si>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</si>
  <si>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</si>
  <si>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</si>
  <si>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</si>
  <si>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</si>
  <si>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</si>
  <si>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</si>
  <si>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</si>
  <si>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</si>
  <si>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</si>
  <si>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</si>
  <si>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</si>
  <si>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</si>
  <si>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</si>
  <si>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</si>
  <si>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</si>
  <si>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</si>
  <si>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</si>
  <si>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</si>
  <si>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</si>
  <si>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</si>
  <si>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</si>
  <si>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</si>
  <si>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</si>
  <si>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</si>
  <si>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</si>
  <si>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</si>
  <si>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</si>
  <si>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</si>
  <si>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</si>
  <si>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</si>
  <si>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</si>
  <si>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</si>
  <si>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</si>
  <si>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</si>
  <si>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</si>
  <si>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</si>
  <si>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</si>
  <si>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</si>
  <si>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</si>
  <si>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</si>
  <si>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</si>
  <si>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</si>
  <si>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</si>
  <si>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</si>
  <si>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</si>
  <si>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</si>
  <si>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</si>
  <si>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</si>
  <si>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</si>
  <si>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</si>
  <si>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</si>
  <si>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</si>
  <si>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</si>
  <si>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</si>
  <si>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</si>
  <si>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</si>
  <si>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8 - Trubní vedení</t>
  </si>
  <si>
    <t>PSV - Práce a dodávky PSV</t>
  </si>
  <si>
    <t xml:space="preserve">    742 - Elektroinstalace - slaboproud</t>
  </si>
  <si>
    <t xml:space="preserve">    749 - Elektromontáže - ostatní práce a konstrukce</t>
  </si>
  <si>
    <t>M - Práce a dodávky M</t>
  </si>
  <si>
    <t xml:space="preserve">    22-M - Montáže technologických zařízení pro dopravní stavby</t>
  </si>
  <si>
    <t xml:space="preserve">    46-M - Zemní práce při extr.mont.pracích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</si>
  <si>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</si>
  <si>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</si>
  <si>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</si>
  <si>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</si>
  <si>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</si>
  <si>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</si>
  <si>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</si>
  <si>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</si>
  <si>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</si>
  <si>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</si>
  <si>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</si>
  <si>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</si>
  <si>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</si>
  <si>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</si>
  <si>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</si>
  <si>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</si>
  <si>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7590560094</t>
  </si>
  <si>
    <t>Optické kabely Optické kabely střední konstrukce pro záfuk, přifuk do HDPE chráničky 48 vl. 4x12 vl./trubička, HDPE plášť 8,1 mm (6 el.)</t>
  </si>
  <si>
    <t>m</t>
  </si>
  <si>
    <t>8</t>
  </si>
  <si>
    <t>ROZPOCET</t>
  </si>
  <si>
    <t>4</t>
  </si>
  <si>
    <t>492553920</t>
  </si>
  <si>
    <t>PP</t>
  </si>
  <si>
    <t>7593501520</t>
  </si>
  <si>
    <t>Trasy kabelového vedení Kabelové komory ROMOLD Víko plastové prům. 63 pochozí vodotěsné</t>
  </si>
  <si>
    <t>kus</t>
  </si>
  <si>
    <t>-708165721</t>
  </si>
  <si>
    <t>3</t>
  </si>
  <si>
    <t>7593501500</t>
  </si>
  <si>
    <t>Trasy kabelového vedení Kabelové komory ROMOLD KS 100.63/70,8</t>
  </si>
  <si>
    <t>-169038874</t>
  </si>
  <si>
    <t>7593501173</t>
  </si>
  <si>
    <t>Trasy kabelového vedení Chránička dělená KKHR 40 trubka půlená opravná HDPE 2m</t>
  </si>
  <si>
    <t>-1422107705</t>
  </si>
  <si>
    <t>5</t>
  </si>
  <si>
    <t>7590560641</t>
  </si>
  <si>
    <t>Optické kabely Spojky a příslušenství pro optické sítě Ostatní Spojovací kazety s víčkem</t>
  </si>
  <si>
    <t>621034438</t>
  </si>
  <si>
    <t>6</t>
  </si>
  <si>
    <t>7593501174</t>
  </si>
  <si>
    <t>Trasy kabelového vedení Chránička dělená KKHRM 40 zámek (na trubku nutné objednat 2ks)</t>
  </si>
  <si>
    <t>-210829486</t>
  </si>
  <si>
    <t>7</t>
  </si>
  <si>
    <t>7593501805</t>
  </si>
  <si>
    <t>Trasy kabelového vedení Lokátory a markery Ball marker 1421 - XR ID, oranžový telekomunikace zapisovatelný</t>
  </si>
  <si>
    <t>-1346331796</t>
  </si>
  <si>
    <t>7593501125</t>
  </si>
  <si>
    <t>Trasy kabelového vedení Chráničky optického kabelu HDPE 6040 průměr 40/33 mm</t>
  </si>
  <si>
    <t>-327345246</t>
  </si>
  <si>
    <t>9</t>
  </si>
  <si>
    <t>7593501195</t>
  </si>
  <si>
    <t>Trasy kabelového vedení Spojky šroubovací pro chráničky optického kabelu HDPE 5050 průměr 40 mm</t>
  </si>
  <si>
    <t>1214607997</t>
  </si>
  <si>
    <t>10</t>
  </si>
  <si>
    <t>7590560621</t>
  </si>
  <si>
    <t>Optické kabely Spojky a příslušenství pro optické sítě Ostatní HDC 3000 - Spojovací-provařovací modul</t>
  </si>
  <si>
    <t>1209292231</t>
  </si>
  <si>
    <t>11</t>
  </si>
  <si>
    <t>7590560611</t>
  </si>
  <si>
    <t>Optické kabely Spojky a příslušenství pro optické sítě Ostatní HDC 3000 - Konektorový modul E-2000, včetně 12x adaptérů a pigtailů, plně osazen</t>
  </si>
  <si>
    <t>1470099257</t>
  </si>
  <si>
    <t>12</t>
  </si>
  <si>
    <t>7590560379</t>
  </si>
  <si>
    <t>Optické kabely Spojky a příslušenství pro optické sítě Hrncová spojka, uspořádání vláken: UCNCP 5-18 S standardní, pro max 72 svárů</t>
  </si>
  <si>
    <t>-250101465</t>
  </si>
  <si>
    <t>13</t>
  </si>
  <si>
    <t>7590560631</t>
  </si>
  <si>
    <t>Optické kabely Spojky a příslušenství pro optické sítě Ostatní trubička v provedení bufferu 1m černá/10m bílá</t>
  </si>
  <si>
    <t>30627492</t>
  </si>
  <si>
    <t>HSV</t>
  </si>
  <si>
    <t>Práce a dodávky HSV</t>
  </si>
  <si>
    <t>Zemní práce</t>
  </si>
  <si>
    <t>14</t>
  </si>
  <si>
    <t>K</t>
  </si>
  <si>
    <t>132351104-R</t>
  </si>
  <si>
    <t>Hloubení rýh nezapažených š do 800 mm v hornině třídy těžitelnosti II skupiny 4 objem přes 100 m3 strojně</t>
  </si>
  <si>
    <t>m3</t>
  </si>
  <si>
    <t>-539194712</t>
  </si>
  <si>
    <t>Hloubení nezapažených rýh šířky do 800 mm strojně s urovnáním dna do předepsaného profilu a spádu v hornině třídy těžitelnosti II skupiny 4 přes 100 m3</t>
  </si>
  <si>
    <t>141720016-R</t>
  </si>
  <si>
    <t>Neřízený zemní protlak strojně vnějšího průměru přes 110 do 125 mm v hornině třídy těžitelnosti I a II skupiny 3 a 4</t>
  </si>
  <si>
    <t>64</t>
  </si>
  <si>
    <t>-221289107</t>
  </si>
  <si>
    <t>Neřízený zemní protlak v hornině třídy těžitelnosti I a II, skupiny 3 a 4 vnějšího průměru protlaku přes 110 do 125 mm</t>
  </si>
  <si>
    <t>16</t>
  </si>
  <si>
    <t>174111101-R</t>
  </si>
  <si>
    <t>Zásyp jam, šachet rýh nebo kolem objektů sypaninou se zhutněním ručně</t>
  </si>
  <si>
    <t>156468299</t>
  </si>
  <si>
    <t>Zásyp sypaninou z jakékoliv horniny ručně s uložením výkopku ve vrstvách se zhutněním jam, šachet, rýh nebo kolem objektů v těchto vykopávkách</t>
  </si>
  <si>
    <t>Trubní vedení</t>
  </si>
  <si>
    <t>17</t>
  </si>
  <si>
    <t>899604-R</t>
  </si>
  <si>
    <t>KALIBRACE OPTOTRUBKY</t>
  </si>
  <si>
    <t>-1806121143</t>
  </si>
  <si>
    <t>18</t>
  </si>
  <si>
    <t>899924111-R</t>
  </si>
  <si>
    <t>Tlaková zkouška potrubí z LDPE nebo HDPE DN do 32</t>
  </si>
  <si>
    <t>1841968178</t>
  </si>
  <si>
    <t>Tlaková zkouška závlahového potrubí z LDPE nebo HDPE do DN 32</t>
  </si>
  <si>
    <t>PSV</t>
  </si>
  <si>
    <t>Práce a dodávky PSV</t>
  </si>
  <si>
    <t>742</t>
  </si>
  <si>
    <t>Elektroinstalace - slaboproud</t>
  </si>
  <si>
    <t>19</t>
  </si>
  <si>
    <t>75IEF4</t>
  </si>
  <si>
    <t>OPTICKÝ ROZVADĚČ NA ZEĎ 48 VLÁKEN</t>
  </si>
  <si>
    <t>KUS</t>
  </si>
  <si>
    <t>-1322621502</t>
  </si>
  <si>
    <t>749</t>
  </si>
  <si>
    <t>Elektromontáže - ostatní práce a konstrukce</t>
  </si>
  <si>
    <t>20</t>
  </si>
  <si>
    <t>703754-R</t>
  </si>
  <si>
    <t>PROTIPOŽÁRNÍ UCPÁVKA PROSTUPU KABELOVÉHO PR. DO 110MM, DO EI 90 MIN.</t>
  </si>
  <si>
    <t>125932290</t>
  </si>
  <si>
    <t>Práce a dodávky M</t>
  </si>
  <si>
    <t>22-M</t>
  </si>
  <si>
    <t>Montáže technologických zařízení pro dopravní stavby</t>
  </si>
  <si>
    <t>46-M</t>
  </si>
  <si>
    <t>Zemní práce při extr.mont.pracích</t>
  </si>
  <si>
    <t>460131114-R</t>
  </si>
  <si>
    <t>Hloubení nezapažených jam při elektromontážích ručně v hornině tř II skupiny 4</t>
  </si>
  <si>
    <t>-214084831</t>
  </si>
  <si>
    <t>Hloubení nezapažených jam ručně včetně urovnání dna s přemístěním výkopku do vzdálenosti 3 m od okraje jámy nebo s naložením na dopravní prostředek v hornině třídy těžitelnosti II skupiny 4</t>
  </si>
  <si>
    <t>22</t>
  </si>
  <si>
    <t>460411123-R</t>
  </si>
  <si>
    <t>Zásyp jam při elektromontážích strojně včetně zhutnění v hornině tř II skupiny 4</t>
  </si>
  <si>
    <t>-643925291</t>
  </si>
  <si>
    <t>Zásyp jam strojně s uložením výkopku ve vrstvách a urovnáním povrchu s přemístění sypaniny ze vzdálenosti do 10 m se zhutněním z horniny třídy těžitelnosti II skupiny 4</t>
  </si>
  <si>
    <t>23</t>
  </si>
  <si>
    <t>460632114-R</t>
  </si>
  <si>
    <t>Startovací jáma pro protlak výkop včetně zásypu ručně v hornině tř. těžitelnosti II skupiny 4</t>
  </si>
  <si>
    <t>-1753614764</t>
  </si>
  <si>
    <t>Zemní protlaky zemní práce nutné k provedení protlaku výkop včetně zásypu ručně startovací jáma v hornině třídy těžitelnosti II skupiny 4</t>
  </si>
  <si>
    <t>24</t>
  </si>
  <si>
    <t>460632214-R</t>
  </si>
  <si>
    <t>Koncová jáma pro protlak výkop včetně zásypu ručně v hornině tř. těžitelnosti II skupiny 4</t>
  </si>
  <si>
    <t>-2117582168</t>
  </si>
  <si>
    <t>Zemní protlaky zemní práce nutné k provedení protlaku výkop včetně zásypu ručně koncová jáma v hornině třídy těžitelnosti II skupiny 4</t>
  </si>
  <si>
    <t>25</t>
  </si>
  <si>
    <t>460841811-R</t>
  </si>
  <si>
    <t>Vyříznutí otvoru ve stěně kabelové komory z plastů HDPE kruhového nebo čtvercového profilu</t>
  </si>
  <si>
    <t>1300689924</t>
  </si>
  <si>
    <t>Osazení kabelové komory z plastů vyříznutí otvoru ve stěně kabelové komory HDPE</t>
  </si>
  <si>
    <t>OST</t>
  </si>
  <si>
    <t>Ostatní</t>
  </si>
  <si>
    <t>26</t>
  </si>
  <si>
    <t>029113</t>
  </si>
  <si>
    <t>OSTATNÍ POŽADAVKY - GEODETICKÉ ZAMĚŘENÍ - CELKY</t>
  </si>
  <si>
    <t>512</t>
  </si>
  <si>
    <t>738149267</t>
  </si>
  <si>
    <t>27</t>
  </si>
  <si>
    <t>02940-R</t>
  </si>
  <si>
    <t>OSTATNÍ POŽADAVKY - VYPRACOVÁNÍ DOKUMENTACE</t>
  </si>
  <si>
    <t>KPL</t>
  </si>
  <si>
    <t>995646286</t>
  </si>
  <si>
    <t>28</t>
  </si>
  <si>
    <t>7590565052</t>
  </si>
  <si>
    <t>Spojování a ukončení kabelů optických svár optického vlákna ve spojce (rozvaděči) nad 36 vláken</t>
  </si>
  <si>
    <t>vlákno</t>
  </si>
  <si>
    <t>1488764975</t>
  </si>
  <si>
    <t>Spojování a ukončení kabelů optických svár optického vlákna ve spojce (rozvaděči) nad 36 vláken - práce spojené s montáží specifikované kabelizace specifikovaným způsobem</t>
  </si>
  <si>
    <t>29</t>
  </si>
  <si>
    <t>7590565186</t>
  </si>
  <si>
    <t>Montáž optického kabelu, formování a uložení rezervy optického kabelu do krytu (v objektu)</t>
  </si>
  <si>
    <t>1221012904</t>
  </si>
  <si>
    <t>30</t>
  </si>
  <si>
    <t>7590565188</t>
  </si>
  <si>
    <t>Montáž optického kabelu, instalace rezervy optického kabelu v kabelové komoře</t>
  </si>
  <si>
    <t>1905382883</t>
  </si>
  <si>
    <t>31</t>
  </si>
  <si>
    <t>7593505220</t>
  </si>
  <si>
    <t>Montáž spojky Plasson na HDPE trubce rovné nebo redukční</t>
  </si>
  <si>
    <t>363655806</t>
  </si>
  <si>
    <t>32</t>
  </si>
  <si>
    <t>7593505250</t>
  </si>
  <si>
    <t>Montáž plastové komory na spojkování optického kabelu</t>
  </si>
  <si>
    <t>834693574</t>
  </si>
  <si>
    <t>33</t>
  </si>
  <si>
    <t>7593505292</t>
  </si>
  <si>
    <t>Zafukování optického kabelu HDPE</t>
  </si>
  <si>
    <t>-435988646</t>
  </si>
  <si>
    <t>34</t>
  </si>
  <si>
    <t>7598035130</t>
  </si>
  <si>
    <t>TM + OTDR tři vlnové délky obousměrně</t>
  </si>
  <si>
    <t>-1563703726</t>
  </si>
  <si>
    <t>VRN</t>
  </si>
  <si>
    <t>Vedlejší rozpočtové náklady</t>
  </si>
  <si>
    <t>35</t>
  </si>
  <si>
    <t>022121001</t>
  </si>
  <si>
    <t>Geodetické práce Diagnostika technické infrastruktury Vytýčení trasy inženýrských sítí</t>
  </si>
  <si>
    <t>%</t>
  </si>
  <si>
    <t>-842502391</t>
  </si>
  <si>
    <t xml:space="preserve"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</si>
</sst>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2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3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4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3" borderId="6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7" fillId="3" borderId="7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right" vertical="center"/>
    </xf>
    <xf numFmtId="0" fontId="17" fillId="3" borderId="8" xfId="0" applyFont="1" applyFill="1" applyBorder="1" applyAlignment="1" applyProtection="1">
      <alignment horizontal="left" vertical="center"/>
    </xf>
    <xf numFmtId="0" fontId="17" fillId="3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7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7" fillId="3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7" fillId="3" borderId="16" xfId="0" applyFont="1" applyFill="1" applyBorder="1" applyAlignment="1" applyProtection="1">
      <alignment horizontal="center" vertical="center" wrapText="1"/>
    </xf>
    <xf numFmtId="0" fontId="17" fillId="3" borderId="17" xfId="0" applyFont="1" applyFill="1" applyBorder="1" applyAlignment="1" applyProtection="1">
      <alignment horizontal="center" vertical="center" wrapText="1"/>
    </xf>
    <xf numFmtId="0" fontId="17" fillId="3" borderId="18" xfId="0" applyFont="1" applyFill="1" applyBorder="1" applyAlignment="1" applyProtection="1">
      <alignment horizontal="center" vertical="center" wrapText="1"/>
    </xf>
    <xf numFmtId="0" fontId="17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28" fillId="0" borderId="22" xfId="0" applyFont="1" applyBorder="1" applyAlignment="1" applyProtection="1">
      <alignment horizontal="center" vertical="center"/>
    </xf>
    <xf numFmtId="49" fontId="28" fillId="0" borderId="22" xfId="0" applyNumberFormat="1" applyFont="1" applyBorder="1" applyAlignment="1" applyProtection="1">
      <alignment horizontal="left" vertical="center" wrapText="1"/>
    </xf>
    <xf numFmtId="0" fontId="28" fillId="0" borderId="22" xfId="0" applyFont="1" applyBorder="1" applyAlignment="1" applyProtection="1">
      <alignment horizontal="left" vertical="center" wrapText="1"/>
    </xf>
    <xf numFmtId="0" fontId="28" fillId="0" borderId="22" xfId="0" applyFont="1" applyBorder="1" applyAlignment="1" applyProtection="1">
      <alignment horizontal="center" vertical="center" wrapText="1"/>
    </xf>
    <xf numFmtId="167" fontId="28" fillId="0" borderId="22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29" fillId="0" borderId="22" xfId="0" applyFont="1" applyBorder="1" applyAlignment="1" applyProtection="1">
      <alignment vertical="center"/>
    </xf>
    <xf numFmtId="0" fontId="29" fillId="0" borderId="3" xfId="0" applyFont="1" applyBorder="1" applyAlignment="1">
      <alignment vertical="center"/>
    </xf>
    <xf numFmtId="0" fontId="28" fillId="0" borderId="14" xfId="0" applyFont="1" applyBorder="1" applyAlignment="1" applyProtection="1">
      <alignment horizontal="left" vertical="center"/>
    </xf>
    <xf numFmtId="0" fontId="2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4" fontId="17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S4" s="14" t="s">
        <v>11</v>
      </c>
    </row>
    <row r="5" s="1" customFormat="1" ht="12" customHeight="1">
      <c r="B5" s="18"/>
      <c r="C5" s="19"/>
      <c r="D5" s="22" t="s">
        <v>12</v>
      </c>
      <c r="E5" s="19"/>
      <c r="F5" s="19"/>
      <c r="G5" s="19"/>
      <c r="H5" s="19"/>
      <c r="I5" s="19"/>
      <c r="J5" s="19"/>
      <c r="K5" s="23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S5" s="14" t="s">
        <v>6</v>
      </c>
    </row>
    <row r="6" s="1" customFormat="1" ht="36.96" customHeight="1">
      <c r="B6" s="18"/>
      <c r="C6" s="19"/>
      <c r="D6" s="24" t="s">
        <v>14</v>
      </c>
      <c r="E6" s="19"/>
      <c r="F6" s="19"/>
      <c r="G6" s="19"/>
      <c r="H6" s="19"/>
      <c r="I6" s="19"/>
      <c r="J6" s="19"/>
      <c r="K6" s="25" t="s">
        <v>15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S6" s="14" t="s">
        <v>6</v>
      </c>
    </row>
    <row r="7" s="1" customFormat="1" ht="12" customHeight="1">
      <c r="B7" s="18"/>
      <c r="C7" s="19"/>
      <c r="D7" s="26" t="s">
        <v>16</v>
      </c>
      <c r="E7" s="19"/>
      <c r="F7" s="19"/>
      <c r="G7" s="19"/>
      <c r="H7" s="19"/>
      <c r="I7" s="19"/>
      <c r="J7" s="19"/>
      <c r="K7" s="23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17</v>
      </c>
      <c r="AL7" s="19"/>
      <c r="AM7" s="19"/>
      <c r="AN7" s="23" t="s">
        <v>1</v>
      </c>
      <c r="AO7" s="19"/>
      <c r="AP7" s="19"/>
      <c r="AQ7" s="19"/>
      <c r="AR7" s="17"/>
      <c r="BS7" s="14" t="s">
        <v>6</v>
      </c>
    </row>
    <row r="8" s="1" customFormat="1" ht="12" customHeight="1">
      <c r="B8" s="18"/>
      <c r="C8" s="19"/>
      <c r="D8" s="26" t="s">
        <v>18</v>
      </c>
      <c r="E8" s="19"/>
      <c r="F8" s="19"/>
      <c r="G8" s="19"/>
      <c r="H8" s="19"/>
      <c r="I8" s="19"/>
      <c r="J8" s="19"/>
      <c r="K8" s="23" t="s">
        <v>19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20</v>
      </c>
      <c r="AL8" s="19"/>
      <c r="AM8" s="19"/>
      <c r="AN8" s="23" t="s">
        <v>21</v>
      </c>
      <c r="AO8" s="19"/>
      <c r="AP8" s="19"/>
      <c r="AQ8" s="19"/>
      <c r="AR8" s="17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6</v>
      </c>
    </row>
    <row r="10" s="1" customFormat="1" ht="12" customHeight="1">
      <c r="B10" s="18"/>
      <c r="C10" s="19"/>
      <c r="D10" s="26" t="s">
        <v>22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23</v>
      </c>
      <c r="AL10" s="19"/>
      <c r="AM10" s="19"/>
      <c r="AN10" s="23" t="s">
        <v>1</v>
      </c>
      <c r="AO10" s="19"/>
      <c r="AP10" s="19"/>
      <c r="AQ10" s="19"/>
      <c r="AR10" s="17"/>
      <c r="BS10" s="14" t="s">
        <v>6</v>
      </c>
    </row>
    <row r="11" s="1" customFormat="1" ht="18.48" customHeight="1">
      <c r="B11" s="18"/>
      <c r="C11" s="19"/>
      <c r="D11" s="19"/>
      <c r="E11" s="23" t="s">
        <v>19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24</v>
      </c>
      <c r="AL11" s="19"/>
      <c r="AM11" s="19"/>
      <c r="AN11" s="23" t="s">
        <v>1</v>
      </c>
      <c r="AO11" s="19"/>
      <c r="AP11" s="19"/>
      <c r="AQ11" s="19"/>
      <c r="AR11" s="17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6</v>
      </c>
    </row>
    <row r="13" s="1" customFormat="1" ht="12" customHeight="1">
      <c r="B13" s="18"/>
      <c r="C13" s="19"/>
      <c r="D13" s="26" t="s">
        <v>25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23</v>
      </c>
      <c r="AL13" s="19"/>
      <c r="AM13" s="19"/>
      <c r="AN13" s="23" t="s">
        <v>1</v>
      </c>
      <c r="AO13" s="19"/>
      <c r="AP13" s="19"/>
      <c r="AQ13" s="19"/>
      <c r="AR13" s="17"/>
      <c r="BS13" s="14" t="s">
        <v>6</v>
      </c>
    </row>
    <row r="14">
      <c r="B14" s="18"/>
      <c r="C14" s="19"/>
      <c r="D14" s="19"/>
      <c r="E14" s="23" t="s">
        <v>19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6" t="s">
        <v>24</v>
      </c>
      <c r="AL14" s="19"/>
      <c r="AM14" s="19"/>
      <c r="AN14" s="23" t="s">
        <v>1</v>
      </c>
      <c r="AO14" s="19"/>
      <c r="AP14" s="19"/>
      <c r="AQ14" s="19"/>
      <c r="AR14" s="17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4</v>
      </c>
    </row>
    <row r="16" s="1" customFormat="1" ht="12" customHeight="1">
      <c r="B16" s="18"/>
      <c r="C16" s="19"/>
      <c r="D16" s="26" t="s">
        <v>26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23</v>
      </c>
      <c r="AL16" s="19"/>
      <c r="AM16" s="19"/>
      <c r="AN16" s="23" t="s">
        <v>1</v>
      </c>
      <c r="AO16" s="19"/>
      <c r="AP16" s="19"/>
      <c r="AQ16" s="19"/>
      <c r="AR16" s="17"/>
      <c r="BS16" s="14" t="s">
        <v>4</v>
      </c>
    </row>
    <row r="17" s="1" customFormat="1" ht="18.48" customHeight="1">
      <c r="B17" s="18"/>
      <c r="C17" s="19"/>
      <c r="D17" s="19"/>
      <c r="E17" s="23" t="s">
        <v>19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24</v>
      </c>
      <c r="AL17" s="19"/>
      <c r="AM17" s="19"/>
      <c r="AN17" s="23" t="s">
        <v>1</v>
      </c>
      <c r="AO17" s="19"/>
      <c r="AP17" s="19"/>
      <c r="AQ17" s="19"/>
      <c r="AR17" s="17"/>
      <c r="BS17" s="14" t="s">
        <v>27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6</v>
      </c>
    </row>
    <row r="19" s="1" customFormat="1" ht="12" customHeight="1">
      <c r="B19" s="18"/>
      <c r="C19" s="19"/>
      <c r="D19" s="26" t="s">
        <v>28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23</v>
      </c>
      <c r="AL19" s="19"/>
      <c r="AM19" s="19"/>
      <c r="AN19" s="23" t="s">
        <v>1</v>
      </c>
      <c r="AO19" s="19"/>
      <c r="AP19" s="19"/>
      <c r="AQ19" s="19"/>
      <c r="AR19" s="17"/>
      <c r="BS19" s="14" t="s">
        <v>6</v>
      </c>
    </row>
    <row r="20" s="1" customFormat="1" ht="18.48" customHeight="1">
      <c r="B20" s="18"/>
      <c r="C20" s="19"/>
      <c r="D20" s="19"/>
      <c r="E20" s="23" t="s">
        <v>19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24</v>
      </c>
      <c r="AL20" s="19"/>
      <c r="AM20" s="19"/>
      <c r="AN20" s="23" t="s">
        <v>1</v>
      </c>
      <c r="AO20" s="19"/>
      <c r="AP20" s="19"/>
      <c r="AQ20" s="19"/>
      <c r="AR20" s="17"/>
      <c r="BS20" s="14" t="s">
        <v>27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="1" customFormat="1" ht="12" customHeight="1">
      <c r="B22" s="18"/>
      <c r="C22" s="19"/>
      <c r="D22" s="26" t="s">
        <v>29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="1" customFormat="1" ht="16.5" customHeight="1">
      <c r="B23" s="18"/>
      <c r="C23" s="19"/>
      <c r="D23" s="19"/>
      <c r="E23" s="27" t="s">
        <v>1</v>
      </c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19"/>
      <c r="AP23" s="19"/>
      <c r="AQ23" s="19"/>
      <c r="AR23" s="17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="1" customFormat="1" ht="6.96" customHeight="1">
      <c r="B25" s="18"/>
      <c r="C25" s="19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9"/>
      <c r="AQ25" s="19"/>
      <c r="AR25" s="17"/>
    </row>
    <row r="26" s="2" customFormat="1" ht="25.92" customHeight="1">
      <c r="A26" s="29"/>
      <c r="B26" s="30"/>
      <c r="C26" s="31"/>
      <c r="D26" s="32" t="s">
        <v>30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4">
        <f>ROUND(AG94,2)</f>
        <v>2983733.0699999998</v>
      </c>
      <c r="AL26" s="33"/>
      <c r="AM26" s="33"/>
      <c r="AN26" s="33"/>
      <c r="AO26" s="33"/>
      <c r="AP26" s="31"/>
      <c r="AQ26" s="31"/>
      <c r="AR26" s="35"/>
      <c r="BE26" s="29"/>
    </row>
    <row r="27" s="2" customFormat="1" ht="6.96" customHeight="1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5"/>
      <c r="BE27" s="29"/>
    </row>
    <row r="28" s="2" customFormat="1">
      <c r="A28" s="29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6" t="s">
        <v>31</v>
      </c>
      <c r="M28" s="36"/>
      <c r="N28" s="36"/>
      <c r="O28" s="36"/>
      <c r="P28" s="36"/>
      <c r="Q28" s="31"/>
      <c r="R28" s="31"/>
      <c r="S28" s="31"/>
      <c r="T28" s="31"/>
      <c r="U28" s="31"/>
      <c r="V28" s="31"/>
      <c r="W28" s="36" t="s">
        <v>32</v>
      </c>
      <c r="X28" s="36"/>
      <c r="Y28" s="36"/>
      <c r="Z28" s="36"/>
      <c r="AA28" s="36"/>
      <c r="AB28" s="36"/>
      <c r="AC28" s="36"/>
      <c r="AD28" s="36"/>
      <c r="AE28" s="36"/>
      <c r="AF28" s="31"/>
      <c r="AG28" s="31"/>
      <c r="AH28" s="31"/>
      <c r="AI28" s="31"/>
      <c r="AJ28" s="31"/>
      <c r="AK28" s="36" t="s">
        <v>33</v>
      </c>
      <c r="AL28" s="36"/>
      <c r="AM28" s="36"/>
      <c r="AN28" s="36"/>
      <c r="AO28" s="36"/>
      <c r="AP28" s="31"/>
      <c r="AQ28" s="31"/>
      <c r="AR28" s="35"/>
      <c r="BE28" s="29"/>
    </row>
    <row r="29" s="3" customFormat="1" ht="14.4" customHeight="1">
      <c r="A29" s="3"/>
      <c r="B29" s="37"/>
      <c r="C29" s="38"/>
      <c r="D29" s="26" t="s">
        <v>34</v>
      </c>
      <c r="E29" s="38"/>
      <c r="F29" s="26" t="s">
        <v>35</v>
      </c>
      <c r="G29" s="38"/>
      <c r="H29" s="38"/>
      <c r="I29" s="38"/>
      <c r="J29" s="38"/>
      <c r="K29" s="38"/>
      <c r="L29" s="39">
        <v>0.20999999999999999</v>
      </c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40">
        <f>ROUND(AZ94, 2)</f>
        <v>2983733.0699999998</v>
      </c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40">
        <f>ROUND(AV94, 2)</f>
        <v>626583.93999999994</v>
      </c>
      <c r="AL29" s="38"/>
      <c r="AM29" s="38"/>
      <c r="AN29" s="38"/>
      <c r="AO29" s="38"/>
      <c r="AP29" s="38"/>
      <c r="AQ29" s="38"/>
      <c r="AR29" s="41"/>
      <c r="BE29" s="3"/>
    </row>
    <row r="30" s="3" customFormat="1" ht="14.4" customHeight="1">
      <c r="A30" s="3"/>
      <c r="B30" s="37"/>
      <c r="C30" s="38"/>
      <c r="D30" s="38"/>
      <c r="E30" s="38"/>
      <c r="F30" s="26" t="s">
        <v>36</v>
      </c>
      <c r="G30" s="38"/>
      <c r="H30" s="38"/>
      <c r="I30" s="38"/>
      <c r="J30" s="38"/>
      <c r="K30" s="38"/>
      <c r="L30" s="39">
        <v>0.14999999999999999</v>
      </c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40">
        <f>ROUND(BA94, 2)</f>
        <v>0</v>
      </c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40">
        <f>ROUND(AW94, 2)</f>
        <v>0</v>
      </c>
      <c r="AL30" s="38"/>
      <c r="AM30" s="38"/>
      <c r="AN30" s="38"/>
      <c r="AO30" s="38"/>
      <c r="AP30" s="38"/>
      <c r="AQ30" s="38"/>
      <c r="AR30" s="41"/>
      <c r="BE30" s="3"/>
    </row>
    <row r="31" hidden="1" s="3" customFormat="1" ht="14.4" customHeight="1">
      <c r="A31" s="3"/>
      <c r="B31" s="37"/>
      <c r="C31" s="38"/>
      <c r="D31" s="38"/>
      <c r="E31" s="38"/>
      <c r="F31" s="26" t="s">
        <v>37</v>
      </c>
      <c r="G31" s="38"/>
      <c r="H31" s="38"/>
      <c r="I31" s="38"/>
      <c r="J31" s="38"/>
      <c r="K31" s="38"/>
      <c r="L31" s="39">
        <v>0.20999999999999999</v>
      </c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40">
        <f>ROUND(BB94, 2)</f>
        <v>0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40">
        <v>0</v>
      </c>
      <c r="AL31" s="38"/>
      <c r="AM31" s="38"/>
      <c r="AN31" s="38"/>
      <c r="AO31" s="38"/>
      <c r="AP31" s="38"/>
      <c r="AQ31" s="38"/>
      <c r="AR31" s="41"/>
      <c r="BE31" s="3"/>
    </row>
    <row r="32" hidden="1" s="3" customFormat="1" ht="14.4" customHeight="1">
      <c r="A32" s="3"/>
      <c r="B32" s="37"/>
      <c r="C32" s="38"/>
      <c r="D32" s="38"/>
      <c r="E32" s="38"/>
      <c r="F32" s="26" t="s">
        <v>38</v>
      </c>
      <c r="G32" s="38"/>
      <c r="H32" s="38"/>
      <c r="I32" s="38"/>
      <c r="J32" s="38"/>
      <c r="K32" s="38"/>
      <c r="L32" s="39">
        <v>0.14999999999999999</v>
      </c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40">
        <f>ROUND(BC94, 2)</f>
        <v>0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40">
        <v>0</v>
      </c>
      <c r="AL32" s="38"/>
      <c r="AM32" s="38"/>
      <c r="AN32" s="38"/>
      <c r="AO32" s="38"/>
      <c r="AP32" s="38"/>
      <c r="AQ32" s="38"/>
      <c r="AR32" s="41"/>
      <c r="BE32" s="3"/>
    </row>
    <row r="33" hidden="1" s="3" customFormat="1" ht="14.4" customHeight="1">
      <c r="A33" s="3"/>
      <c r="B33" s="37"/>
      <c r="C33" s="38"/>
      <c r="D33" s="38"/>
      <c r="E33" s="38"/>
      <c r="F33" s="26" t="s">
        <v>39</v>
      </c>
      <c r="G33" s="38"/>
      <c r="H33" s="38"/>
      <c r="I33" s="38"/>
      <c r="J33" s="38"/>
      <c r="K33" s="38"/>
      <c r="L33" s="39">
        <v>0</v>
      </c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40">
        <f>ROUND(BD94, 2)</f>
        <v>0</v>
      </c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40">
        <v>0</v>
      </c>
      <c r="AL33" s="38"/>
      <c r="AM33" s="38"/>
      <c r="AN33" s="38"/>
      <c r="AO33" s="38"/>
      <c r="AP33" s="38"/>
      <c r="AQ33" s="38"/>
      <c r="AR33" s="41"/>
      <c r="BE33" s="3"/>
    </row>
    <row r="34" s="2" customFormat="1" ht="6.96" customHeight="1">
      <c r="A34" s="29"/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5"/>
      <c r="BE34" s="29"/>
    </row>
    <row r="35" s="2" customFormat="1" ht="25.92" customHeight="1">
      <c r="A35" s="29"/>
      <c r="B35" s="30"/>
      <c r="C35" s="42"/>
      <c r="D35" s="43" t="s">
        <v>40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41</v>
      </c>
      <c r="U35" s="44"/>
      <c r="V35" s="44"/>
      <c r="W35" s="44"/>
      <c r="X35" s="46" t="s">
        <v>42</v>
      </c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7">
        <f>SUM(AK26:AK33)</f>
        <v>3610317.0099999998</v>
      </c>
      <c r="AL35" s="44"/>
      <c r="AM35" s="44"/>
      <c r="AN35" s="44"/>
      <c r="AO35" s="48"/>
      <c r="AP35" s="42"/>
      <c r="AQ35" s="42"/>
      <c r="AR35" s="35"/>
      <c r="BE35" s="29"/>
    </row>
    <row r="36" s="2" customFormat="1" ht="6.96" customHeight="1">
      <c r="A36" s="29"/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5"/>
      <c r="BE36" s="29"/>
    </row>
    <row r="37" s="2" customFormat="1" ht="14.4" customHeight="1">
      <c r="A37" s="29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5"/>
      <c r="BE37" s="29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49"/>
      <c r="C49" s="50"/>
      <c r="D49" s="51" t="s">
        <v>43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1" t="s">
        <v>44</v>
      </c>
      <c r="AI49" s="52"/>
      <c r="AJ49" s="52"/>
      <c r="AK49" s="52"/>
      <c r="AL49" s="52"/>
      <c r="AM49" s="52"/>
      <c r="AN49" s="52"/>
      <c r="AO49" s="52"/>
      <c r="AP49" s="50"/>
      <c r="AQ49" s="50"/>
      <c r="AR49" s="53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29"/>
      <c r="B60" s="30"/>
      <c r="C60" s="31"/>
      <c r="D60" s="54" t="s">
        <v>45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54" t="s">
        <v>46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54" t="s">
        <v>45</v>
      </c>
      <c r="AI60" s="33"/>
      <c r="AJ60" s="33"/>
      <c r="AK60" s="33"/>
      <c r="AL60" s="33"/>
      <c r="AM60" s="54" t="s">
        <v>46</v>
      </c>
      <c r="AN60" s="33"/>
      <c r="AO60" s="33"/>
      <c r="AP60" s="31"/>
      <c r="AQ60" s="31"/>
      <c r="AR60" s="35"/>
      <c r="BE60" s="29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29"/>
      <c r="B64" s="30"/>
      <c r="C64" s="31"/>
      <c r="D64" s="51" t="s">
        <v>47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1" t="s">
        <v>48</v>
      </c>
      <c r="AI64" s="55"/>
      <c r="AJ64" s="55"/>
      <c r="AK64" s="55"/>
      <c r="AL64" s="55"/>
      <c r="AM64" s="55"/>
      <c r="AN64" s="55"/>
      <c r="AO64" s="55"/>
      <c r="AP64" s="31"/>
      <c r="AQ64" s="31"/>
      <c r="AR64" s="35"/>
      <c r="BE64" s="29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29"/>
      <c r="B75" s="30"/>
      <c r="C75" s="31"/>
      <c r="D75" s="54" t="s">
        <v>45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54" t="s">
        <v>46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54" t="s">
        <v>45</v>
      </c>
      <c r="AI75" s="33"/>
      <c r="AJ75" s="33"/>
      <c r="AK75" s="33"/>
      <c r="AL75" s="33"/>
      <c r="AM75" s="54" t="s">
        <v>46</v>
      </c>
      <c r="AN75" s="33"/>
      <c r="AO75" s="33"/>
      <c r="AP75" s="31"/>
      <c r="AQ75" s="31"/>
      <c r="AR75" s="35"/>
      <c r="BE75" s="29"/>
    </row>
    <row r="76" s="2" customFormat="1">
      <c r="A76" s="29"/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5"/>
      <c r="BE76" s="29"/>
    </row>
    <row r="77" s="2" customFormat="1" ht="6.96" customHeight="1">
      <c r="A77" s="29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29"/>
    </row>
    <row r="81" s="2" customFormat="1" ht="6.96" customHeight="1">
      <c r="A81" s="29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29"/>
    </row>
    <row r="82" s="2" customFormat="1" ht="24.96" customHeight="1">
      <c r="A82" s="29"/>
      <c r="B82" s="30"/>
      <c r="C82" s="20" t="s">
        <v>49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5"/>
      <c r="B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5"/>
      <c r="BE83" s="29"/>
    </row>
    <row r="84" s="4" customFormat="1" ht="12" customHeight="1">
      <c r="A84" s="4"/>
      <c r="B84" s="60"/>
      <c r="C84" s="26" t="s">
        <v>12</v>
      </c>
      <c r="D84" s="61"/>
      <c r="E84" s="61"/>
      <c r="F84" s="61"/>
      <c r="G84" s="61"/>
      <c r="H84" s="61"/>
      <c r="I84" s="61"/>
      <c r="J84" s="61"/>
      <c r="K84" s="61"/>
      <c r="L84" s="61" t="str">
        <f>K5</f>
        <v>009-2022</v>
      </c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1"/>
      <c r="AR84" s="62"/>
      <c r="BE84" s="4"/>
    </row>
    <row r="85" s="5" customFormat="1" ht="36.96" customHeight="1">
      <c r="A85" s="5"/>
      <c r="B85" s="63"/>
      <c r="C85" s="64" t="s">
        <v>14</v>
      </c>
      <c r="D85" s="65"/>
      <c r="E85" s="65"/>
      <c r="F85" s="65"/>
      <c r="G85" s="65"/>
      <c r="H85" s="65"/>
      <c r="I85" s="65"/>
      <c r="J85" s="65"/>
      <c r="K85" s="65"/>
      <c r="L85" s="66" t="str">
        <f>K6</f>
        <v>DOK Ždírec nad Doubravou - Chotěboř</v>
      </c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N85" s="65"/>
      <c r="AO85" s="65"/>
      <c r="AP85" s="65"/>
      <c r="AQ85" s="65"/>
      <c r="AR85" s="67"/>
      <c r="BE85" s="5"/>
    </row>
    <row r="86" s="2" customFormat="1" ht="6.96" customHeight="1">
      <c r="A86" s="29"/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5"/>
      <c r="BE86" s="29"/>
    </row>
    <row r="87" s="2" customFormat="1" ht="12" customHeight="1">
      <c r="A87" s="29"/>
      <c r="B87" s="30"/>
      <c r="C87" s="26" t="s">
        <v>18</v>
      </c>
      <c r="D87" s="31"/>
      <c r="E87" s="31"/>
      <c r="F87" s="31"/>
      <c r="G87" s="31"/>
      <c r="H87" s="31"/>
      <c r="I87" s="31"/>
      <c r="J87" s="31"/>
      <c r="K87" s="31"/>
      <c r="L87" s="68" t="str">
        <f>IF(K8="","",K8)</f>
        <v xml:space="preserve"> 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20</v>
      </c>
      <c r="AJ87" s="31"/>
      <c r="AK87" s="31"/>
      <c r="AL87" s="31"/>
      <c r="AM87" s="69" t="str">
        <f>IF(AN8= "","",AN8)</f>
        <v>16. 3. 2022</v>
      </c>
      <c r="AN87" s="69"/>
      <c r="AO87" s="31"/>
      <c r="AP87" s="31"/>
      <c r="AQ87" s="31"/>
      <c r="AR87" s="35"/>
      <c r="B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5"/>
      <c r="BE88" s="29"/>
    </row>
    <row r="89" s="2" customFormat="1" ht="15.15" customHeight="1">
      <c r="A89" s="29"/>
      <c r="B89" s="30"/>
      <c r="C89" s="26" t="s">
        <v>22</v>
      </c>
      <c r="D89" s="31"/>
      <c r="E89" s="31"/>
      <c r="F89" s="31"/>
      <c r="G89" s="31"/>
      <c r="H89" s="31"/>
      <c r="I89" s="31"/>
      <c r="J89" s="31"/>
      <c r="K89" s="31"/>
      <c r="L89" s="61" t="str">
        <f>IF(E11= "","",E11)</f>
        <v xml:space="preserve"> 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26</v>
      </c>
      <c r="AJ89" s="31"/>
      <c r="AK89" s="31"/>
      <c r="AL89" s="31"/>
      <c r="AM89" s="70" t="str">
        <f>IF(E17="","",E17)</f>
        <v xml:space="preserve"> </v>
      </c>
      <c r="AN89" s="61"/>
      <c r="AO89" s="61"/>
      <c r="AP89" s="61"/>
      <c r="AQ89" s="31"/>
      <c r="AR89" s="35"/>
      <c r="AS89" s="71" t="s">
        <v>50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29"/>
    </row>
    <row r="90" s="2" customFormat="1" ht="15.15" customHeight="1">
      <c r="A90" s="29"/>
      <c r="B90" s="30"/>
      <c r="C90" s="26" t="s">
        <v>25</v>
      </c>
      <c r="D90" s="31"/>
      <c r="E90" s="31"/>
      <c r="F90" s="31"/>
      <c r="G90" s="31"/>
      <c r="H90" s="31"/>
      <c r="I90" s="31"/>
      <c r="J90" s="31"/>
      <c r="K90" s="31"/>
      <c r="L90" s="61" t="str">
        <f>IF(E14="","",E14)</f>
        <v xml:space="preserve"> 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28</v>
      </c>
      <c r="AJ90" s="31"/>
      <c r="AK90" s="31"/>
      <c r="AL90" s="31"/>
      <c r="AM90" s="70" t="str">
        <f>IF(E20="","",E20)</f>
        <v xml:space="preserve"> </v>
      </c>
      <c r="AN90" s="61"/>
      <c r="AO90" s="61"/>
      <c r="AP90" s="61"/>
      <c r="AQ90" s="31"/>
      <c r="AR90" s="35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29"/>
    </row>
    <row r="91" s="2" customFormat="1" ht="10.8" customHeight="1">
      <c r="A91" s="29"/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5"/>
      <c r="AS91" s="79"/>
      <c r="AT91" s="80"/>
      <c r="AU91" s="81"/>
      <c r="AV91" s="81"/>
      <c r="AW91" s="81"/>
      <c r="AX91" s="81"/>
      <c r="AY91" s="81"/>
      <c r="AZ91" s="81"/>
      <c r="BA91" s="81"/>
      <c r="BB91" s="81"/>
      <c r="BC91" s="81"/>
      <c r="BD91" s="82"/>
      <c r="BE91" s="29"/>
    </row>
    <row r="92" s="2" customFormat="1" ht="29.28" customHeight="1">
      <c r="A92" s="29"/>
      <c r="B92" s="30"/>
      <c r="C92" s="83" t="s">
        <v>51</v>
      </c>
      <c r="D92" s="84"/>
      <c r="E92" s="84"/>
      <c r="F92" s="84"/>
      <c r="G92" s="84"/>
      <c r="H92" s="85"/>
      <c r="I92" s="86" t="s">
        <v>52</v>
      </c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84"/>
      <c r="U92" s="84"/>
      <c r="V92" s="84"/>
      <c r="W92" s="84"/>
      <c r="X92" s="84"/>
      <c r="Y92" s="84"/>
      <c r="Z92" s="84"/>
      <c r="AA92" s="84"/>
      <c r="AB92" s="84"/>
      <c r="AC92" s="84"/>
      <c r="AD92" s="84"/>
      <c r="AE92" s="84"/>
      <c r="AF92" s="84"/>
      <c r="AG92" s="87" t="s">
        <v>53</v>
      </c>
      <c r="AH92" s="84"/>
      <c r="AI92" s="84"/>
      <c r="AJ92" s="84"/>
      <c r="AK92" s="84"/>
      <c r="AL92" s="84"/>
      <c r="AM92" s="84"/>
      <c r="AN92" s="86" t="s">
        <v>54</v>
      </c>
      <c r="AO92" s="84"/>
      <c r="AP92" s="88"/>
      <c r="AQ92" s="89" t="s">
        <v>55</v>
      </c>
      <c r="AR92" s="35"/>
      <c r="AS92" s="90" t="s">
        <v>56</v>
      </c>
      <c r="AT92" s="91" t="s">
        <v>57</v>
      </c>
      <c r="AU92" s="91" t="s">
        <v>58</v>
      </c>
      <c r="AV92" s="91" t="s">
        <v>59</v>
      </c>
      <c r="AW92" s="91" t="s">
        <v>60</v>
      </c>
      <c r="AX92" s="91" t="s">
        <v>61</v>
      </c>
      <c r="AY92" s="91" t="s">
        <v>62</v>
      </c>
      <c r="AZ92" s="91" t="s">
        <v>63</v>
      </c>
      <c r="BA92" s="91" t="s">
        <v>64</v>
      </c>
      <c r="BB92" s="91" t="s">
        <v>65</v>
      </c>
      <c r="BC92" s="91" t="s">
        <v>66</v>
      </c>
      <c r="BD92" s="92" t="s">
        <v>67</v>
      </c>
      <c r="BE92" s="29"/>
    </row>
    <row r="93" s="2" customFormat="1" ht="10.8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5"/>
      <c r="AS93" s="93"/>
      <c r="AT93" s="94"/>
      <c r="AU93" s="94"/>
      <c r="AV93" s="94"/>
      <c r="AW93" s="94"/>
      <c r="AX93" s="94"/>
      <c r="AY93" s="94"/>
      <c r="AZ93" s="94"/>
      <c r="BA93" s="94"/>
      <c r="BB93" s="94"/>
      <c r="BC93" s="94"/>
      <c r="BD93" s="95"/>
      <c r="BE93" s="29"/>
    </row>
    <row r="94" s="6" customFormat="1" ht="32.4" customHeight="1">
      <c r="A94" s="6"/>
      <c r="B94" s="96"/>
      <c r="C94" s="97" t="s">
        <v>68</v>
      </c>
      <c r="D94" s="98"/>
      <c r="E94" s="98"/>
      <c r="F94" s="98"/>
      <c r="G94" s="98"/>
      <c r="H94" s="98"/>
      <c r="I94" s="98"/>
      <c r="J94" s="98"/>
      <c r="K94" s="98"/>
      <c r="L94" s="98"/>
      <c r="M94" s="98"/>
      <c r="N94" s="98"/>
      <c r="O94" s="98"/>
      <c r="P94" s="98"/>
      <c r="Q94" s="98"/>
      <c r="R94" s="98"/>
      <c r="S94" s="98"/>
      <c r="T94" s="98"/>
      <c r="U94" s="98"/>
      <c r="V94" s="98"/>
      <c r="W94" s="98"/>
      <c r="X94" s="98"/>
      <c r="Y94" s="98"/>
      <c r="Z94" s="98"/>
      <c r="AA94" s="98"/>
      <c r="AB94" s="98"/>
      <c r="AC94" s="98"/>
      <c r="AD94" s="98"/>
      <c r="AE94" s="98"/>
      <c r="AF94" s="98"/>
      <c r="AG94" s="99">
        <f>ROUND(AG95,2)</f>
        <v>2983733.0699999998</v>
      </c>
      <c r="AH94" s="99"/>
      <c r="AI94" s="99"/>
      <c r="AJ94" s="99"/>
      <c r="AK94" s="99"/>
      <c r="AL94" s="99"/>
      <c r="AM94" s="99"/>
      <c r="AN94" s="100">
        <f>SUM(AG94,AT94)</f>
        <v>3610317.0099999998</v>
      </c>
      <c r="AO94" s="100"/>
      <c r="AP94" s="100"/>
      <c r="AQ94" s="101" t="s">
        <v>1</v>
      </c>
      <c r="AR94" s="102"/>
      <c r="AS94" s="103">
        <f>ROUND(AS95,2)</f>
        <v>0</v>
      </c>
      <c r="AT94" s="104">
        <f>ROUND(SUM(AV94:AW94),2)</f>
        <v>626583.93999999994</v>
      </c>
      <c r="AU94" s="105">
        <f>ROUND(AU95,5)</f>
        <v>890.52999999999997</v>
      </c>
      <c r="AV94" s="104">
        <f>ROUND(AZ94*L29,2)</f>
        <v>626583.93999999994</v>
      </c>
      <c r="AW94" s="104">
        <f>ROUND(BA94*L30,2)</f>
        <v>0</v>
      </c>
      <c r="AX94" s="104">
        <f>ROUND(BB94*L29,2)</f>
        <v>0</v>
      </c>
      <c r="AY94" s="104">
        <f>ROUND(BC94*L30,2)</f>
        <v>0</v>
      </c>
      <c r="AZ94" s="104">
        <f>ROUND(AZ95,2)</f>
        <v>2983733.0699999998</v>
      </c>
      <c r="BA94" s="104">
        <f>ROUND(BA95,2)</f>
        <v>0</v>
      </c>
      <c r="BB94" s="104">
        <f>ROUND(BB95,2)</f>
        <v>0</v>
      </c>
      <c r="BC94" s="104">
        <f>ROUND(BC95,2)</f>
        <v>0</v>
      </c>
      <c r="BD94" s="106">
        <f>ROUND(BD95,2)</f>
        <v>0</v>
      </c>
      <c r="BE94" s="6"/>
      <c r="BS94" s="107" t="s">
        <v>69</v>
      </c>
      <c r="BT94" s="107" t="s">
        <v>70</v>
      </c>
      <c r="BV94" s="107" t="s">
        <v>71</v>
      </c>
      <c r="BW94" s="107" t="s">
        <v>5</v>
      </c>
      <c r="BX94" s="107" t="s">
        <v>72</v>
      </c>
      <c r="CL94" s="107" t="s">
        <v>1</v>
      </c>
    </row>
    <row r="95" s="7" customFormat="1" ht="24.75" customHeight="1">
      <c r="A95" s="108" t="s">
        <v>73</v>
      </c>
      <c r="B95" s="109"/>
      <c r="C95" s="110"/>
      <c r="D95" s="111" t="s">
        <v>13</v>
      </c>
      <c r="E95" s="111"/>
      <c r="F95" s="111"/>
      <c r="G95" s="111"/>
      <c r="H95" s="111"/>
      <c r="I95" s="112"/>
      <c r="J95" s="111" t="s">
        <v>15</v>
      </c>
      <c r="K95" s="111"/>
      <c r="L95" s="111"/>
      <c r="M95" s="111"/>
      <c r="N95" s="111"/>
      <c r="O95" s="111"/>
      <c r="P95" s="111"/>
      <c r="Q95" s="111"/>
      <c r="R95" s="111"/>
      <c r="S95" s="111"/>
      <c r="T95" s="111"/>
      <c r="U95" s="111"/>
      <c r="V95" s="111"/>
      <c r="W95" s="111"/>
      <c r="X95" s="111"/>
      <c r="Y95" s="111"/>
      <c r="Z95" s="111"/>
      <c r="AA95" s="111"/>
      <c r="AB95" s="111"/>
      <c r="AC95" s="111"/>
      <c r="AD95" s="111"/>
      <c r="AE95" s="111"/>
      <c r="AF95" s="111"/>
      <c r="AG95" s="113">
        <f>'009-2022 - DOK Ždírec nad...'!J28</f>
        <v>2983733.0699999998</v>
      </c>
      <c r="AH95" s="112"/>
      <c r="AI95" s="112"/>
      <c r="AJ95" s="112"/>
      <c r="AK95" s="112"/>
      <c r="AL95" s="112"/>
      <c r="AM95" s="112"/>
      <c r="AN95" s="113">
        <f>SUM(AG95,AT95)</f>
        <v>3610317.0099999998</v>
      </c>
      <c r="AO95" s="112"/>
      <c r="AP95" s="112"/>
      <c r="AQ95" s="114" t="s">
        <v>74</v>
      </c>
      <c r="AR95" s="115"/>
      <c r="AS95" s="116">
        <v>0</v>
      </c>
      <c r="AT95" s="117">
        <f>ROUND(SUM(AV95:AW95),2)</f>
        <v>626583.93999999994</v>
      </c>
      <c r="AU95" s="118">
        <f>'009-2022 - DOK Ždírec nad...'!P123</f>
        <v>890.52999999999997</v>
      </c>
      <c r="AV95" s="117">
        <f>'009-2022 - DOK Ždírec nad...'!J31</f>
        <v>626583.93999999994</v>
      </c>
      <c r="AW95" s="117">
        <f>'009-2022 - DOK Ždírec nad...'!J32</f>
        <v>0</v>
      </c>
      <c r="AX95" s="117">
        <f>'009-2022 - DOK Ždírec nad...'!J33</f>
        <v>0</v>
      </c>
      <c r="AY95" s="117">
        <f>'009-2022 - DOK Ždírec nad...'!J34</f>
        <v>0</v>
      </c>
      <c r="AZ95" s="117">
        <f>'009-2022 - DOK Ždírec nad...'!F31</f>
        <v>2983733.0699999998</v>
      </c>
      <c r="BA95" s="117">
        <f>'009-2022 - DOK Ždírec nad...'!F32</f>
        <v>0</v>
      </c>
      <c r="BB95" s="117">
        <f>'009-2022 - DOK Ždírec nad...'!F33</f>
        <v>0</v>
      </c>
      <c r="BC95" s="117">
        <f>'009-2022 - DOK Ždírec nad...'!F34</f>
        <v>0</v>
      </c>
      <c r="BD95" s="119">
        <f>'009-2022 - DOK Ždírec nad...'!F35</f>
        <v>0</v>
      </c>
      <c r="BE95" s="7"/>
      <c r="BT95" s="120" t="s">
        <v>75</v>
      </c>
      <c r="BU95" s="120" t="s">
        <v>76</v>
      </c>
      <c r="BV95" s="120" t="s">
        <v>71</v>
      </c>
      <c r="BW95" s="120" t="s">
        <v>5</v>
      </c>
      <c r="BX95" s="120" t="s">
        <v>72</v>
      </c>
      <c r="CL95" s="120" t="s">
        <v>1</v>
      </c>
    </row>
    <row r="96" s="2" customFormat="1" ht="30" customHeight="1">
      <c r="A96" s="29"/>
      <c r="B96" s="30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5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="2" customFormat="1" ht="6.96" customHeight="1">
      <c r="A97" s="29"/>
      <c r="B97" s="56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7"/>
      <c r="AM97" s="57"/>
      <c r="AN97" s="57"/>
      <c r="AO97" s="57"/>
      <c r="AP97" s="57"/>
      <c r="AQ97" s="57"/>
      <c r="AR97" s="35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sheetProtection sheet="1" formatColumns="0" formatRows="0" objects="1" scenarios="1" spinCount="100000" saltValue="yVbeO6M7OLMS1Q4grHsBqGPOv0NxHyrPnS4/frJVskzpn0/J1YJVmhHLdHY4b9syXHPFrB79859VCQWFp0UQaw==" hashValue="sY0mN8XsY7+UvYTr0g4SgYIr9JoWlmedBQpF4EvgA3Rj/DgHpWDdgy0Ds/O+WBzI3tibQzxuNVOOXEiUAqJn6g==" algorithmName="SHA-512" password="CC35"/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09-2022 - DOK Ždírec nad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17"/>
      <c r="AT3" s="14" t="s">
        <v>77</v>
      </c>
    </row>
    <row r="4" s="1" customFormat="1" ht="24.96" customHeight="1">
      <c r="B4" s="17"/>
      <c r="D4" s="123" t="s">
        <v>78</v>
      </c>
      <c r="L4" s="17"/>
      <c r="M4" s="124" t="s">
        <v>10</v>
      </c>
      <c r="AT4" s="14" t="s">
        <v>4</v>
      </c>
    </row>
    <row r="5" s="1" customFormat="1" ht="6.96" customHeight="1">
      <c r="B5" s="17"/>
      <c r="L5" s="17"/>
    </row>
    <row r="6" s="2" customFormat="1" ht="12" customHeight="1">
      <c r="A6" s="29"/>
      <c r="B6" s="35"/>
      <c r="C6" s="29"/>
      <c r="D6" s="125" t="s">
        <v>14</v>
      </c>
      <c r="E6" s="29"/>
      <c r="F6" s="29"/>
      <c r="G6" s="29"/>
      <c r="H6" s="29"/>
      <c r="I6" s="29"/>
      <c r="J6" s="29"/>
      <c r="K6" s="29"/>
      <c r="L6" s="53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</row>
    <row r="7" s="2" customFormat="1" ht="16.5" customHeight="1">
      <c r="A7" s="29"/>
      <c r="B7" s="35"/>
      <c r="C7" s="29"/>
      <c r="D7" s="29"/>
      <c r="E7" s="126" t="s">
        <v>15</v>
      </c>
      <c r="F7" s="29"/>
      <c r="G7" s="29"/>
      <c r="H7" s="29"/>
      <c r="I7" s="29"/>
      <c r="J7" s="29"/>
      <c r="K7" s="29"/>
      <c r="L7" s="53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</row>
    <row r="8" s="2" customFormat="1">
      <c r="A8" s="29"/>
      <c r="B8" s="35"/>
      <c r="C8" s="29"/>
      <c r="D8" s="29"/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2" customHeight="1">
      <c r="A9" s="29"/>
      <c r="B9" s="35"/>
      <c r="C9" s="29"/>
      <c r="D9" s="125" t="s">
        <v>16</v>
      </c>
      <c r="E9" s="29"/>
      <c r="F9" s="127" t="s">
        <v>1</v>
      </c>
      <c r="G9" s="29"/>
      <c r="H9" s="29"/>
      <c r="I9" s="125" t="s">
        <v>17</v>
      </c>
      <c r="J9" s="127" t="s">
        <v>1</v>
      </c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 ht="12" customHeight="1">
      <c r="A10" s="29"/>
      <c r="B10" s="35"/>
      <c r="C10" s="29"/>
      <c r="D10" s="125" t="s">
        <v>18</v>
      </c>
      <c r="E10" s="29"/>
      <c r="F10" s="127" t="s">
        <v>19</v>
      </c>
      <c r="G10" s="29"/>
      <c r="H10" s="29"/>
      <c r="I10" s="125" t="s">
        <v>20</v>
      </c>
      <c r="J10" s="128" t="str">
        <f>'Rekapitulace stavby'!AN8</f>
        <v>16. 3. 2022</v>
      </c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0.8" customHeight="1">
      <c r="A11" s="29"/>
      <c r="B11" s="35"/>
      <c r="C11" s="29"/>
      <c r="D11" s="29"/>
      <c r="E11" s="29"/>
      <c r="F11" s="29"/>
      <c r="G11" s="29"/>
      <c r="H11" s="29"/>
      <c r="I11" s="29"/>
      <c r="J11" s="29"/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25" t="s">
        <v>22</v>
      </c>
      <c r="E12" s="29"/>
      <c r="F12" s="29"/>
      <c r="G12" s="29"/>
      <c r="H12" s="29"/>
      <c r="I12" s="125" t="s">
        <v>23</v>
      </c>
      <c r="J12" s="127" t="str">
        <f>IF('Rekapitulace stavby'!AN10="","",'Rekapitulace stavby'!AN10)</f>
        <v/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8" customHeight="1">
      <c r="A13" s="29"/>
      <c r="B13" s="35"/>
      <c r="C13" s="29"/>
      <c r="D13" s="29"/>
      <c r="E13" s="127" t="str">
        <f>IF('Rekapitulace stavby'!E11="","",'Rekapitulace stavby'!E11)</f>
        <v xml:space="preserve"> </v>
      </c>
      <c r="F13" s="29"/>
      <c r="G13" s="29"/>
      <c r="H13" s="29"/>
      <c r="I13" s="125" t="s">
        <v>24</v>
      </c>
      <c r="J13" s="127" t="str">
        <f>IF('Rekapitulace stavby'!AN11="","",'Rekapitulace stavby'!AN11)</f>
        <v/>
      </c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6.96" customHeight="1">
      <c r="A14" s="29"/>
      <c r="B14" s="35"/>
      <c r="C14" s="29"/>
      <c r="D14" s="29"/>
      <c r="E14" s="29"/>
      <c r="F14" s="29"/>
      <c r="G14" s="29"/>
      <c r="H14" s="29"/>
      <c r="I14" s="29"/>
      <c r="J14" s="29"/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2" customHeight="1">
      <c r="A15" s="29"/>
      <c r="B15" s="35"/>
      <c r="C15" s="29"/>
      <c r="D15" s="125" t="s">
        <v>25</v>
      </c>
      <c r="E15" s="29"/>
      <c r="F15" s="29"/>
      <c r="G15" s="29"/>
      <c r="H15" s="29"/>
      <c r="I15" s="125" t="s">
        <v>23</v>
      </c>
      <c r="J15" s="127" t="str">
        <f>'Rekapitulace stavby'!AN13</f>
        <v/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18" customHeight="1">
      <c r="A16" s="29"/>
      <c r="B16" s="35"/>
      <c r="C16" s="29"/>
      <c r="D16" s="29"/>
      <c r="E16" s="127" t="str">
        <f>'Rekapitulace stavby'!E14</f>
        <v xml:space="preserve"> </v>
      </c>
      <c r="F16" s="127"/>
      <c r="G16" s="127"/>
      <c r="H16" s="127"/>
      <c r="I16" s="125" t="s">
        <v>24</v>
      </c>
      <c r="J16" s="127" t="str">
        <f>'Rekapitulace stavby'!AN14</f>
        <v/>
      </c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6.96" customHeight="1">
      <c r="A17" s="29"/>
      <c r="B17" s="35"/>
      <c r="C17" s="29"/>
      <c r="D17" s="29"/>
      <c r="E17" s="29"/>
      <c r="F17" s="29"/>
      <c r="G17" s="29"/>
      <c r="H17" s="29"/>
      <c r="I17" s="29"/>
      <c r="J17" s="29"/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2" customHeight="1">
      <c r="A18" s="29"/>
      <c r="B18" s="35"/>
      <c r="C18" s="29"/>
      <c r="D18" s="125" t="s">
        <v>26</v>
      </c>
      <c r="E18" s="29"/>
      <c r="F18" s="29"/>
      <c r="G18" s="29"/>
      <c r="H18" s="29"/>
      <c r="I18" s="125" t="s">
        <v>23</v>
      </c>
      <c r="J18" s="127" t="str">
        <f>IF('Rekapitulace stavby'!AN16="","",'Rekapitulace stavby'!AN16)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18" customHeight="1">
      <c r="A19" s="29"/>
      <c r="B19" s="35"/>
      <c r="C19" s="29"/>
      <c r="D19" s="29"/>
      <c r="E19" s="127" t="str">
        <f>IF('Rekapitulace stavby'!E17="","",'Rekapitulace stavby'!E17)</f>
        <v xml:space="preserve"> </v>
      </c>
      <c r="F19" s="29"/>
      <c r="G19" s="29"/>
      <c r="H19" s="29"/>
      <c r="I19" s="125" t="s">
        <v>24</v>
      </c>
      <c r="J19" s="127" t="str">
        <f>IF('Rekapitulace stavby'!AN17="","",'Rekapitulace stavby'!AN17)</f>
        <v/>
      </c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6.96" customHeight="1">
      <c r="A20" s="29"/>
      <c r="B20" s="35"/>
      <c r="C20" s="29"/>
      <c r="D20" s="29"/>
      <c r="E20" s="29"/>
      <c r="F20" s="29"/>
      <c r="G20" s="29"/>
      <c r="H20" s="29"/>
      <c r="I20" s="29"/>
      <c r="J20" s="29"/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2" customHeight="1">
      <c r="A21" s="29"/>
      <c r="B21" s="35"/>
      <c r="C21" s="29"/>
      <c r="D21" s="125" t="s">
        <v>28</v>
      </c>
      <c r="E21" s="29"/>
      <c r="F21" s="29"/>
      <c r="G21" s="29"/>
      <c r="H21" s="29"/>
      <c r="I21" s="125" t="s">
        <v>23</v>
      </c>
      <c r="J21" s="127" t="str">
        <f>IF('Rekapitulace stavby'!AN19="","",'Rekapitulace stavby'!AN19)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18" customHeight="1">
      <c r="A22" s="29"/>
      <c r="B22" s="35"/>
      <c r="C22" s="29"/>
      <c r="D22" s="29"/>
      <c r="E22" s="127" t="str">
        <f>IF('Rekapitulace stavby'!E20="","",'Rekapitulace stavby'!E20)</f>
        <v xml:space="preserve"> </v>
      </c>
      <c r="F22" s="29"/>
      <c r="G22" s="29"/>
      <c r="H22" s="29"/>
      <c r="I22" s="125" t="s">
        <v>24</v>
      </c>
      <c r="J22" s="127" t="str">
        <f>IF('Rekapitulace stavby'!AN20="","",'Rekapitulace stavby'!AN20)</f>
        <v/>
      </c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6.96" customHeight="1">
      <c r="A23" s="29"/>
      <c r="B23" s="35"/>
      <c r="C23" s="29"/>
      <c r="D23" s="29"/>
      <c r="E23" s="29"/>
      <c r="F23" s="29"/>
      <c r="G23" s="29"/>
      <c r="H23" s="29"/>
      <c r="I23" s="29"/>
      <c r="J23" s="29"/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2" customHeight="1">
      <c r="A24" s="29"/>
      <c r="B24" s="35"/>
      <c r="C24" s="29"/>
      <c r="D24" s="125" t="s">
        <v>29</v>
      </c>
      <c r="E24" s="29"/>
      <c r="F24" s="29"/>
      <c r="G24" s="29"/>
      <c r="H24" s="29"/>
      <c r="I24" s="29"/>
      <c r="J24" s="29"/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8" customFormat="1" ht="16.5" customHeight="1">
      <c r="A25" s="129"/>
      <c r="B25" s="130"/>
      <c r="C25" s="129"/>
      <c r="D25" s="129"/>
      <c r="E25" s="131" t="s">
        <v>1</v>
      </c>
      <c r="F25" s="131"/>
      <c r="G25" s="131"/>
      <c r="H25" s="131"/>
      <c r="I25" s="129"/>
      <c r="J25" s="129"/>
      <c r="K25" s="129"/>
      <c r="L25" s="132"/>
      <c r="S25" s="129"/>
      <c r="T25" s="129"/>
      <c r="U25" s="129"/>
      <c r="V25" s="129"/>
      <c r="W25" s="129"/>
      <c r="X25" s="129"/>
      <c r="Y25" s="129"/>
      <c r="Z25" s="129"/>
      <c r="AA25" s="129"/>
      <c r="AB25" s="129"/>
      <c r="AC25" s="129"/>
      <c r="AD25" s="129"/>
      <c r="AE25" s="129"/>
    </row>
    <row r="26" s="2" customFormat="1" ht="6.96" customHeight="1">
      <c r="A26" s="29"/>
      <c r="B26" s="35"/>
      <c r="C26" s="29"/>
      <c r="D26" s="29"/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2" customFormat="1" ht="6.96" customHeight="1">
      <c r="A27" s="29"/>
      <c r="B27" s="35"/>
      <c r="C27" s="29"/>
      <c r="D27" s="133"/>
      <c r="E27" s="133"/>
      <c r="F27" s="133"/>
      <c r="G27" s="133"/>
      <c r="H27" s="133"/>
      <c r="I27" s="133"/>
      <c r="J27" s="133"/>
      <c r="K27" s="133"/>
      <c r="L27" s="53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="2" customFormat="1" ht="25.44" customHeight="1">
      <c r="A28" s="29"/>
      <c r="B28" s="35"/>
      <c r="C28" s="29"/>
      <c r="D28" s="134" t="s">
        <v>30</v>
      </c>
      <c r="E28" s="29"/>
      <c r="F28" s="29"/>
      <c r="G28" s="29"/>
      <c r="H28" s="29"/>
      <c r="I28" s="29"/>
      <c r="J28" s="135">
        <f>ROUND(J123, 2)</f>
        <v>2983733.0699999998</v>
      </c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3"/>
      <c r="E29" s="133"/>
      <c r="F29" s="133"/>
      <c r="G29" s="133"/>
      <c r="H29" s="133"/>
      <c r="I29" s="133"/>
      <c r="J29" s="133"/>
      <c r="K29" s="133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14.4" customHeight="1">
      <c r="A30" s="29"/>
      <c r="B30" s="35"/>
      <c r="C30" s="29"/>
      <c r="D30" s="29"/>
      <c r="E30" s="29"/>
      <c r="F30" s="136" t="s">
        <v>32</v>
      </c>
      <c r="G30" s="29"/>
      <c r="H30" s="29"/>
      <c r="I30" s="136" t="s">
        <v>31</v>
      </c>
      <c r="J30" s="136" t="s">
        <v>33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14.4" customHeight="1">
      <c r="A31" s="29"/>
      <c r="B31" s="35"/>
      <c r="C31" s="29"/>
      <c r="D31" s="137" t="s">
        <v>34</v>
      </c>
      <c r="E31" s="125" t="s">
        <v>35</v>
      </c>
      <c r="F31" s="138">
        <f>ROUND((SUM(BE123:BE204)),  2)</f>
        <v>2983733.0699999998</v>
      </c>
      <c r="G31" s="29"/>
      <c r="H31" s="29"/>
      <c r="I31" s="139">
        <v>0.20999999999999999</v>
      </c>
      <c r="J31" s="138">
        <f>ROUND(((SUM(BE123:BE204))*I31),  2)</f>
        <v>626583.93999999994</v>
      </c>
      <c r="K31" s="2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125" t="s">
        <v>36</v>
      </c>
      <c r="F32" s="138">
        <f>ROUND((SUM(BF123:BF204)),  2)</f>
        <v>0</v>
      </c>
      <c r="G32" s="29"/>
      <c r="H32" s="29"/>
      <c r="I32" s="139">
        <v>0.14999999999999999</v>
      </c>
      <c r="J32" s="138">
        <f>ROUND(((SUM(BF123:BF204))*I32),  2)</f>
        <v>0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hidden="1" s="2" customFormat="1" ht="14.4" customHeight="1">
      <c r="A33" s="29"/>
      <c r="B33" s="35"/>
      <c r="C33" s="29"/>
      <c r="D33" s="29"/>
      <c r="E33" s="125" t="s">
        <v>37</v>
      </c>
      <c r="F33" s="138">
        <f>ROUND((SUM(BG123:BG204)),  2)</f>
        <v>0</v>
      </c>
      <c r="G33" s="29"/>
      <c r="H33" s="29"/>
      <c r="I33" s="139">
        <v>0.20999999999999999</v>
      </c>
      <c r="J33" s="138">
        <f>0</f>
        <v>0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hidden="1" s="2" customFormat="1" ht="14.4" customHeight="1">
      <c r="A34" s="29"/>
      <c r="B34" s="35"/>
      <c r="C34" s="29"/>
      <c r="D34" s="29"/>
      <c r="E34" s="125" t="s">
        <v>38</v>
      </c>
      <c r="F34" s="138">
        <f>ROUND((SUM(BH123:BH204)),  2)</f>
        <v>0</v>
      </c>
      <c r="G34" s="29"/>
      <c r="H34" s="29"/>
      <c r="I34" s="139">
        <v>0.14999999999999999</v>
      </c>
      <c r="J34" s="138">
        <f>0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25" t="s">
        <v>39</v>
      </c>
      <c r="F35" s="138">
        <f>ROUND((SUM(BI123:BI204)),  2)</f>
        <v>0</v>
      </c>
      <c r="G35" s="29"/>
      <c r="H35" s="29"/>
      <c r="I35" s="139">
        <v>0</v>
      </c>
      <c r="J35" s="138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="2" customFormat="1" ht="6.96" customHeight="1">
      <c r="A36" s="29"/>
      <c r="B36" s="35"/>
      <c r="C36" s="29"/>
      <c r="D36" s="29"/>
      <c r="E36" s="29"/>
      <c r="F36" s="29"/>
      <c r="G36" s="29"/>
      <c r="H36" s="29"/>
      <c r="I36" s="29"/>
      <c r="J36" s="29"/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="2" customFormat="1" ht="25.44" customHeight="1">
      <c r="A37" s="29"/>
      <c r="B37" s="35"/>
      <c r="C37" s="140"/>
      <c r="D37" s="141" t="s">
        <v>40</v>
      </c>
      <c r="E37" s="142"/>
      <c r="F37" s="142"/>
      <c r="G37" s="143" t="s">
        <v>41</v>
      </c>
      <c r="H37" s="144" t="s">
        <v>42</v>
      </c>
      <c r="I37" s="142"/>
      <c r="J37" s="145">
        <f>SUM(J28:J35)</f>
        <v>3610317.0099999998</v>
      </c>
      <c r="K37" s="146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14.4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1" customFormat="1" ht="14.4" customHeight="1">
      <c r="B39" s="17"/>
      <c r="L39" s="17"/>
    </row>
    <row r="40" s="1" customFormat="1" ht="14.4" customHeight="1">
      <c r="B40" s="17"/>
      <c r="L40" s="17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47" t="s">
        <v>43</v>
      </c>
      <c r="E50" s="148"/>
      <c r="F50" s="148"/>
      <c r="G50" s="147" t="s">
        <v>44</v>
      </c>
      <c r="H50" s="148"/>
      <c r="I50" s="148"/>
      <c r="J50" s="148"/>
      <c r="K50" s="148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49" t="s">
        <v>45</v>
      </c>
      <c r="E61" s="150"/>
      <c r="F61" s="151" t="s">
        <v>46</v>
      </c>
      <c r="G61" s="149" t="s">
        <v>45</v>
      </c>
      <c r="H61" s="150"/>
      <c r="I61" s="150"/>
      <c r="J61" s="152" t="s">
        <v>46</v>
      </c>
      <c r="K61" s="150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47" t="s">
        <v>47</v>
      </c>
      <c r="E65" s="153"/>
      <c r="F65" s="153"/>
      <c r="G65" s="147" t="s">
        <v>48</v>
      </c>
      <c r="H65" s="153"/>
      <c r="I65" s="153"/>
      <c r="J65" s="153"/>
      <c r="K65" s="153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49" t="s">
        <v>45</v>
      </c>
      <c r="E76" s="150"/>
      <c r="F76" s="151" t="s">
        <v>46</v>
      </c>
      <c r="G76" s="149" t="s">
        <v>45</v>
      </c>
      <c r="H76" s="150"/>
      <c r="I76" s="150"/>
      <c r="J76" s="152" t="s">
        <v>46</v>
      </c>
      <c r="K76" s="150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54"/>
      <c r="C77" s="155"/>
      <c r="D77" s="155"/>
      <c r="E77" s="155"/>
      <c r="F77" s="155"/>
      <c r="G77" s="155"/>
      <c r="H77" s="155"/>
      <c r="I77" s="155"/>
      <c r="J77" s="155"/>
      <c r="K77" s="155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56"/>
      <c r="C81" s="157"/>
      <c r="D81" s="157"/>
      <c r="E81" s="157"/>
      <c r="F81" s="157"/>
      <c r="G81" s="157"/>
      <c r="H81" s="157"/>
      <c r="I81" s="157"/>
      <c r="J81" s="157"/>
      <c r="K81" s="157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79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16.5" customHeight="1">
      <c r="A85" s="29"/>
      <c r="B85" s="30"/>
      <c r="C85" s="31"/>
      <c r="D85" s="31"/>
      <c r="E85" s="66" t="str">
        <f>E7</f>
        <v>DOK Ždírec nad Doubravou - Chotěboř</v>
      </c>
      <c r="F85" s="31"/>
      <c r="G85" s="31"/>
      <c r="H85" s="31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6.96" customHeight="1">
      <c r="A86" s="29"/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2" customHeight="1">
      <c r="A87" s="29"/>
      <c r="B87" s="30"/>
      <c r="C87" s="26" t="s">
        <v>18</v>
      </c>
      <c r="D87" s="31"/>
      <c r="E87" s="31"/>
      <c r="F87" s="23" t="str">
        <f>F10</f>
        <v xml:space="preserve"> </v>
      </c>
      <c r="G87" s="31"/>
      <c r="H87" s="31"/>
      <c r="I87" s="26" t="s">
        <v>20</v>
      </c>
      <c r="J87" s="69" t="str">
        <f>IF(J10="","",J10)</f>
        <v>16. 3. 2022</v>
      </c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5.15" customHeight="1">
      <c r="A89" s="29"/>
      <c r="B89" s="30"/>
      <c r="C89" s="26" t="s">
        <v>22</v>
      </c>
      <c r="D89" s="31"/>
      <c r="E89" s="31"/>
      <c r="F89" s="23" t="str">
        <f>E13</f>
        <v xml:space="preserve"> </v>
      </c>
      <c r="G89" s="31"/>
      <c r="H89" s="31"/>
      <c r="I89" s="26" t="s">
        <v>26</v>
      </c>
      <c r="J89" s="27" t="str">
        <f>E19</f>
        <v xml:space="preserve"> 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15.15" customHeight="1">
      <c r="A90" s="29"/>
      <c r="B90" s="30"/>
      <c r="C90" s="26" t="s">
        <v>25</v>
      </c>
      <c r="D90" s="31"/>
      <c r="E90" s="31"/>
      <c r="F90" s="23" t="str">
        <f>IF(E16="","",E16)</f>
        <v xml:space="preserve"> </v>
      </c>
      <c r="G90" s="31"/>
      <c r="H90" s="31"/>
      <c r="I90" s="26" t="s">
        <v>28</v>
      </c>
      <c r="J90" s="27" t="str">
        <f>E22</f>
        <v xml:space="preserve"> </v>
      </c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0.32" customHeight="1">
      <c r="A91" s="29"/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29.28" customHeight="1">
      <c r="A92" s="29"/>
      <c r="B92" s="30"/>
      <c r="C92" s="158" t="s">
        <v>80</v>
      </c>
      <c r="D92" s="159"/>
      <c r="E92" s="159"/>
      <c r="F92" s="159"/>
      <c r="G92" s="159"/>
      <c r="H92" s="159"/>
      <c r="I92" s="159"/>
      <c r="J92" s="160" t="s">
        <v>81</v>
      </c>
      <c r="K92" s="159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2.8" customHeight="1">
      <c r="A94" s="29"/>
      <c r="B94" s="30"/>
      <c r="C94" s="161" t="s">
        <v>82</v>
      </c>
      <c r="D94" s="31"/>
      <c r="E94" s="31"/>
      <c r="F94" s="31"/>
      <c r="G94" s="31"/>
      <c r="H94" s="31"/>
      <c r="I94" s="31"/>
      <c r="J94" s="100">
        <f>J123</f>
        <v>2983733.0699999998</v>
      </c>
      <c r="K94" s="31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U94" s="14" t="s">
        <v>83</v>
      </c>
    </row>
    <row r="95" s="9" customFormat="1" ht="24.96" customHeight="1">
      <c r="A95" s="9"/>
      <c r="B95" s="162"/>
      <c r="C95" s="163"/>
      <c r="D95" s="164" t="s">
        <v>84</v>
      </c>
      <c r="E95" s="165"/>
      <c r="F95" s="165"/>
      <c r="G95" s="165"/>
      <c r="H95" s="165"/>
      <c r="I95" s="165"/>
      <c r="J95" s="166">
        <f>J150</f>
        <v>368266</v>
      </c>
      <c r="K95" s="163"/>
      <c r="L95" s="167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68"/>
      <c r="C96" s="169"/>
      <c r="D96" s="170" t="s">
        <v>85</v>
      </c>
      <c r="E96" s="171"/>
      <c r="F96" s="171"/>
      <c r="G96" s="171"/>
      <c r="H96" s="171"/>
      <c r="I96" s="171"/>
      <c r="J96" s="172">
        <f>J151</f>
        <v>134496</v>
      </c>
      <c r="K96" s="169"/>
      <c r="L96" s="17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68"/>
      <c r="C97" s="169"/>
      <c r="D97" s="170" t="s">
        <v>86</v>
      </c>
      <c r="E97" s="171"/>
      <c r="F97" s="171"/>
      <c r="G97" s="171"/>
      <c r="H97" s="171"/>
      <c r="I97" s="171"/>
      <c r="J97" s="172">
        <f>J158</f>
        <v>233770</v>
      </c>
      <c r="K97" s="169"/>
      <c r="L97" s="17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9" customFormat="1" ht="24.96" customHeight="1">
      <c r="A98" s="9"/>
      <c r="B98" s="162"/>
      <c r="C98" s="163"/>
      <c r="D98" s="164" t="s">
        <v>87</v>
      </c>
      <c r="E98" s="165"/>
      <c r="F98" s="165"/>
      <c r="G98" s="165"/>
      <c r="H98" s="165"/>
      <c r="I98" s="165"/>
      <c r="J98" s="166">
        <f>J163</f>
        <v>255240</v>
      </c>
      <c r="K98" s="163"/>
      <c r="L98" s="167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68"/>
      <c r="C99" s="169"/>
      <c r="D99" s="170" t="s">
        <v>88</v>
      </c>
      <c r="E99" s="171"/>
      <c r="F99" s="171"/>
      <c r="G99" s="171"/>
      <c r="H99" s="171"/>
      <c r="I99" s="171"/>
      <c r="J99" s="172">
        <f>J164</f>
        <v>249200</v>
      </c>
      <c r="K99" s="169"/>
      <c r="L99" s="17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68"/>
      <c r="C100" s="169"/>
      <c r="D100" s="170" t="s">
        <v>89</v>
      </c>
      <c r="E100" s="171"/>
      <c r="F100" s="171"/>
      <c r="G100" s="171"/>
      <c r="H100" s="171"/>
      <c r="I100" s="171"/>
      <c r="J100" s="172">
        <f>J167</f>
        <v>6040</v>
      </c>
      <c r="K100" s="169"/>
      <c r="L100" s="17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62"/>
      <c r="C101" s="163"/>
      <c r="D101" s="164" t="s">
        <v>90</v>
      </c>
      <c r="E101" s="165"/>
      <c r="F101" s="165"/>
      <c r="G101" s="165"/>
      <c r="H101" s="165"/>
      <c r="I101" s="165"/>
      <c r="J101" s="166">
        <f>J170</f>
        <v>149932</v>
      </c>
      <c r="K101" s="163"/>
      <c r="L101" s="16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68"/>
      <c r="C102" s="169"/>
      <c r="D102" s="170" t="s">
        <v>91</v>
      </c>
      <c r="E102" s="171"/>
      <c r="F102" s="171"/>
      <c r="G102" s="171"/>
      <c r="H102" s="171"/>
      <c r="I102" s="171"/>
      <c r="J102" s="172">
        <f>J171</f>
        <v>0</v>
      </c>
      <c r="K102" s="169"/>
      <c r="L102" s="17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68"/>
      <c r="C103" s="169"/>
      <c r="D103" s="170" t="s">
        <v>92</v>
      </c>
      <c r="E103" s="171"/>
      <c r="F103" s="171"/>
      <c r="G103" s="171"/>
      <c r="H103" s="171"/>
      <c r="I103" s="171"/>
      <c r="J103" s="172">
        <f>J172</f>
        <v>149932</v>
      </c>
      <c r="K103" s="169"/>
      <c r="L103" s="17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62"/>
      <c r="C104" s="163"/>
      <c r="D104" s="164" t="s">
        <v>93</v>
      </c>
      <c r="E104" s="165"/>
      <c r="F104" s="165"/>
      <c r="G104" s="165"/>
      <c r="H104" s="165"/>
      <c r="I104" s="165"/>
      <c r="J104" s="166">
        <f>J183</f>
        <v>1206804</v>
      </c>
      <c r="K104" s="163"/>
      <c r="L104" s="167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62"/>
      <c r="C105" s="163"/>
      <c r="D105" s="164" t="s">
        <v>94</v>
      </c>
      <c r="E105" s="165"/>
      <c r="F105" s="165"/>
      <c r="G105" s="165"/>
      <c r="H105" s="165"/>
      <c r="I105" s="165"/>
      <c r="J105" s="166">
        <f>J202</f>
        <v>26614.07</v>
      </c>
      <c r="K105" s="163"/>
      <c r="L105" s="167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29"/>
      <c r="B106" s="30"/>
      <c r="C106" s="31"/>
      <c r="D106" s="31"/>
      <c r="E106" s="31"/>
      <c r="F106" s="31"/>
      <c r="G106" s="31"/>
      <c r="H106" s="31"/>
      <c r="I106" s="31"/>
      <c r="J106" s="31"/>
      <c r="K106" s="31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6.96" customHeight="1">
      <c r="A107" s="29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11" s="2" customFormat="1" ht="6.96" customHeight="1">
      <c r="A111" s="29"/>
      <c r="B111" s="58"/>
      <c r="C111" s="59"/>
      <c r="D111" s="59"/>
      <c r="E111" s="59"/>
      <c r="F111" s="59"/>
      <c r="G111" s="59"/>
      <c r="H111" s="59"/>
      <c r="I111" s="59"/>
      <c r="J111" s="59"/>
      <c r="K111" s="59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24.96" customHeight="1">
      <c r="A112" s="29"/>
      <c r="B112" s="30"/>
      <c r="C112" s="20" t="s">
        <v>95</v>
      </c>
      <c r="D112" s="31"/>
      <c r="E112" s="31"/>
      <c r="F112" s="31"/>
      <c r="G112" s="31"/>
      <c r="H112" s="31"/>
      <c r="I112" s="31"/>
      <c r="J112" s="31"/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2" customHeight="1">
      <c r="A114" s="29"/>
      <c r="B114" s="30"/>
      <c r="C114" s="26" t="s">
        <v>14</v>
      </c>
      <c r="D114" s="31"/>
      <c r="E114" s="31"/>
      <c r="F114" s="31"/>
      <c r="G114" s="31"/>
      <c r="H114" s="31"/>
      <c r="I114" s="31"/>
      <c r="J114" s="31"/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6.5" customHeight="1">
      <c r="A115" s="29"/>
      <c r="B115" s="30"/>
      <c r="C115" s="31"/>
      <c r="D115" s="31"/>
      <c r="E115" s="66" t="str">
        <f>E7</f>
        <v>DOK Ždírec nad Doubravou - Chotěboř</v>
      </c>
      <c r="F115" s="31"/>
      <c r="G115" s="31"/>
      <c r="H115" s="31"/>
      <c r="I115" s="31"/>
      <c r="J115" s="31"/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6.96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2" customHeight="1">
      <c r="A117" s="29"/>
      <c r="B117" s="30"/>
      <c r="C117" s="26" t="s">
        <v>18</v>
      </c>
      <c r="D117" s="31"/>
      <c r="E117" s="31"/>
      <c r="F117" s="23" t="str">
        <f>F10</f>
        <v xml:space="preserve"> </v>
      </c>
      <c r="G117" s="31"/>
      <c r="H117" s="31"/>
      <c r="I117" s="26" t="s">
        <v>20</v>
      </c>
      <c r="J117" s="69" t="str">
        <f>IF(J10="","",J10)</f>
        <v>16. 3. 2022</v>
      </c>
      <c r="K117" s="31"/>
      <c r="L117" s="53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6.96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3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15.15" customHeight="1">
      <c r="A119" s="29"/>
      <c r="B119" s="30"/>
      <c r="C119" s="26" t="s">
        <v>22</v>
      </c>
      <c r="D119" s="31"/>
      <c r="E119" s="31"/>
      <c r="F119" s="23" t="str">
        <f>E13</f>
        <v xml:space="preserve"> </v>
      </c>
      <c r="G119" s="31"/>
      <c r="H119" s="31"/>
      <c r="I119" s="26" t="s">
        <v>26</v>
      </c>
      <c r="J119" s="27" t="str">
        <f>E19</f>
        <v xml:space="preserve"> </v>
      </c>
      <c r="K119" s="31"/>
      <c r="L119" s="53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15.15" customHeight="1">
      <c r="A120" s="29"/>
      <c r="B120" s="30"/>
      <c r="C120" s="26" t="s">
        <v>25</v>
      </c>
      <c r="D120" s="31"/>
      <c r="E120" s="31"/>
      <c r="F120" s="23" t="str">
        <f>IF(E16="","",E16)</f>
        <v xml:space="preserve"> </v>
      </c>
      <c r="G120" s="31"/>
      <c r="H120" s="31"/>
      <c r="I120" s="26" t="s">
        <v>28</v>
      </c>
      <c r="J120" s="27" t="str">
        <f>E22</f>
        <v xml:space="preserve"> </v>
      </c>
      <c r="K120" s="31"/>
      <c r="L120" s="53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2" customFormat="1" ht="10.32" customHeight="1">
      <c r="A121" s="29"/>
      <c r="B121" s="30"/>
      <c r="C121" s="31"/>
      <c r="D121" s="31"/>
      <c r="E121" s="31"/>
      <c r="F121" s="31"/>
      <c r="G121" s="31"/>
      <c r="H121" s="31"/>
      <c r="I121" s="31"/>
      <c r="J121" s="31"/>
      <c r="K121" s="31"/>
      <c r="L121" s="53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="11" customFormat="1" ht="29.28" customHeight="1">
      <c r="A122" s="174"/>
      <c r="B122" s="175"/>
      <c r="C122" s="176" t="s">
        <v>96</v>
      </c>
      <c r="D122" s="177" t="s">
        <v>55</v>
      </c>
      <c r="E122" s="177" t="s">
        <v>51</v>
      </c>
      <c r="F122" s="177" t="s">
        <v>52</v>
      </c>
      <c r="G122" s="177" t="s">
        <v>97</v>
      </c>
      <c r="H122" s="177" t="s">
        <v>98</v>
      </c>
      <c r="I122" s="177" t="s">
        <v>99</v>
      </c>
      <c r="J122" s="178" t="s">
        <v>81</v>
      </c>
      <c r="K122" s="179" t="s">
        <v>100</v>
      </c>
      <c r="L122" s="180"/>
      <c r="M122" s="90" t="s">
        <v>1</v>
      </c>
      <c r="N122" s="91" t="s">
        <v>34</v>
      </c>
      <c r="O122" s="91" t="s">
        <v>101</v>
      </c>
      <c r="P122" s="91" t="s">
        <v>102</v>
      </c>
      <c r="Q122" s="91" t="s">
        <v>103</v>
      </c>
      <c r="R122" s="91" t="s">
        <v>104</v>
      </c>
      <c r="S122" s="91" t="s">
        <v>105</v>
      </c>
      <c r="T122" s="92" t="s">
        <v>106</v>
      </c>
      <c r="U122" s="174"/>
      <c r="V122" s="174"/>
      <c r="W122" s="174"/>
      <c r="X122" s="174"/>
      <c r="Y122" s="174"/>
      <c r="Z122" s="174"/>
      <c r="AA122" s="174"/>
      <c r="AB122" s="174"/>
      <c r="AC122" s="174"/>
      <c r="AD122" s="174"/>
      <c r="AE122" s="174"/>
    </row>
    <row r="123" s="2" customFormat="1" ht="22.8" customHeight="1">
      <c r="A123" s="29"/>
      <c r="B123" s="30"/>
      <c r="C123" s="97" t="s">
        <v>107</v>
      </c>
      <c r="D123" s="31"/>
      <c r="E123" s="31"/>
      <c r="F123" s="31"/>
      <c r="G123" s="31"/>
      <c r="H123" s="31"/>
      <c r="I123" s="31"/>
      <c r="J123" s="181">
        <f>BK123</f>
        <v>2983733.0699999998</v>
      </c>
      <c r="K123" s="31"/>
      <c r="L123" s="35"/>
      <c r="M123" s="93"/>
      <c r="N123" s="182"/>
      <c r="O123" s="94"/>
      <c r="P123" s="183">
        <f>P124+SUM(P125:P150)+P163+P170+P183+P202</f>
        <v>890.52999999999997</v>
      </c>
      <c r="Q123" s="94"/>
      <c r="R123" s="183">
        <f>R124+SUM(R125:R150)+R163+R170+R183+R202</f>
        <v>0</v>
      </c>
      <c r="S123" s="94"/>
      <c r="T123" s="184">
        <f>T124+SUM(T125:T150)+T163+T170+T183+T202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69</v>
      </c>
      <c r="AU123" s="14" t="s">
        <v>83</v>
      </c>
      <c r="BK123" s="185">
        <f>BK124+SUM(BK125:BK150)+BK163+BK170+BK183+BK202</f>
        <v>2983733.0699999998</v>
      </c>
    </row>
    <row r="124" s="2" customFormat="1" ht="37.8" customHeight="1">
      <c r="A124" s="29"/>
      <c r="B124" s="30"/>
      <c r="C124" s="186" t="s">
        <v>75</v>
      </c>
      <c r="D124" s="186" t="s">
        <v>108</v>
      </c>
      <c r="E124" s="187" t="s">
        <v>109</v>
      </c>
      <c r="F124" s="188" t="s">
        <v>110</v>
      </c>
      <c r="G124" s="189" t="s">
        <v>111</v>
      </c>
      <c r="H124" s="190">
        <v>12000</v>
      </c>
      <c r="I124" s="191">
        <v>31.699999999999999</v>
      </c>
      <c r="J124" s="191">
        <f>ROUND(I124*H124,2)</f>
        <v>380400</v>
      </c>
      <c r="K124" s="192"/>
      <c r="L124" s="193"/>
      <c r="M124" s="194" t="s">
        <v>1</v>
      </c>
      <c r="N124" s="195" t="s">
        <v>35</v>
      </c>
      <c r="O124" s="196">
        <v>0</v>
      </c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98" t="s">
        <v>112</v>
      </c>
      <c r="AT124" s="198" t="s">
        <v>108</v>
      </c>
      <c r="AU124" s="198" t="s">
        <v>70</v>
      </c>
      <c r="AY124" s="14" t="s">
        <v>113</v>
      </c>
      <c r="BE124" s="199">
        <f>IF(N124="základní",J124,0)</f>
        <v>380400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4" t="s">
        <v>75</v>
      </c>
      <c r="BK124" s="199">
        <f>ROUND(I124*H124,2)</f>
        <v>380400</v>
      </c>
      <c r="BL124" s="14" t="s">
        <v>114</v>
      </c>
      <c r="BM124" s="198" t="s">
        <v>115</v>
      </c>
    </row>
    <row r="125" s="2" customFormat="1">
      <c r="A125" s="29"/>
      <c r="B125" s="30"/>
      <c r="C125" s="31"/>
      <c r="D125" s="200" t="s">
        <v>116</v>
      </c>
      <c r="E125" s="31"/>
      <c r="F125" s="201" t="s">
        <v>110</v>
      </c>
      <c r="G125" s="31"/>
      <c r="H125" s="31"/>
      <c r="I125" s="31"/>
      <c r="J125" s="31"/>
      <c r="K125" s="31"/>
      <c r="L125" s="35"/>
      <c r="M125" s="202"/>
      <c r="N125" s="203"/>
      <c r="O125" s="81"/>
      <c r="P125" s="81"/>
      <c r="Q125" s="81"/>
      <c r="R125" s="81"/>
      <c r="S125" s="81"/>
      <c r="T125" s="82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116</v>
      </c>
      <c r="AU125" s="14" t="s">
        <v>70</v>
      </c>
    </row>
    <row r="126" s="2" customFormat="1" ht="33" customHeight="1">
      <c r="A126" s="29"/>
      <c r="B126" s="30"/>
      <c r="C126" s="186" t="s">
        <v>77</v>
      </c>
      <c r="D126" s="186" t="s">
        <v>108</v>
      </c>
      <c r="E126" s="187" t="s">
        <v>117</v>
      </c>
      <c r="F126" s="188" t="s">
        <v>118</v>
      </c>
      <c r="G126" s="189" t="s">
        <v>119</v>
      </c>
      <c r="H126" s="190">
        <v>19</v>
      </c>
      <c r="I126" s="191">
        <v>3750</v>
      </c>
      <c r="J126" s="191">
        <f>ROUND(I126*H126,2)</f>
        <v>71250</v>
      </c>
      <c r="K126" s="192"/>
      <c r="L126" s="193"/>
      <c r="M126" s="194" t="s">
        <v>1</v>
      </c>
      <c r="N126" s="195" t="s">
        <v>35</v>
      </c>
      <c r="O126" s="196">
        <v>0</v>
      </c>
      <c r="P126" s="196">
        <f>O126*H126</f>
        <v>0</v>
      </c>
      <c r="Q126" s="196">
        <v>0</v>
      </c>
      <c r="R126" s="196">
        <f>Q126*H126</f>
        <v>0</v>
      </c>
      <c r="S126" s="196">
        <v>0</v>
      </c>
      <c r="T126" s="197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98" t="s">
        <v>112</v>
      </c>
      <c r="AT126" s="198" t="s">
        <v>108</v>
      </c>
      <c r="AU126" s="198" t="s">
        <v>70</v>
      </c>
      <c r="AY126" s="14" t="s">
        <v>113</v>
      </c>
      <c r="BE126" s="199">
        <f>IF(N126="základní",J126,0)</f>
        <v>71250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4" t="s">
        <v>75</v>
      </c>
      <c r="BK126" s="199">
        <f>ROUND(I126*H126,2)</f>
        <v>71250</v>
      </c>
      <c r="BL126" s="14" t="s">
        <v>114</v>
      </c>
      <c r="BM126" s="198" t="s">
        <v>120</v>
      </c>
    </row>
    <row r="127" s="2" customFormat="1">
      <c r="A127" s="29"/>
      <c r="B127" s="30"/>
      <c r="C127" s="31"/>
      <c r="D127" s="200" t="s">
        <v>116</v>
      </c>
      <c r="E127" s="31"/>
      <c r="F127" s="201" t="s">
        <v>118</v>
      </c>
      <c r="G127" s="31"/>
      <c r="H127" s="31"/>
      <c r="I127" s="31"/>
      <c r="J127" s="31"/>
      <c r="K127" s="31"/>
      <c r="L127" s="35"/>
      <c r="M127" s="202"/>
      <c r="N127" s="203"/>
      <c r="O127" s="81"/>
      <c r="P127" s="81"/>
      <c r="Q127" s="81"/>
      <c r="R127" s="81"/>
      <c r="S127" s="81"/>
      <c r="T127" s="82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116</v>
      </c>
      <c r="AU127" s="14" t="s">
        <v>70</v>
      </c>
    </row>
    <row r="128" s="2" customFormat="1" ht="24.15" customHeight="1">
      <c r="A128" s="29"/>
      <c r="B128" s="30"/>
      <c r="C128" s="186" t="s">
        <v>121</v>
      </c>
      <c r="D128" s="186" t="s">
        <v>108</v>
      </c>
      <c r="E128" s="187" t="s">
        <v>122</v>
      </c>
      <c r="F128" s="188" t="s">
        <v>123</v>
      </c>
      <c r="G128" s="189" t="s">
        <v>119</v>
      </c>
      <c r="H128" s="190">
        <v>19</v>
      </c>
      <c r="I128" s="191">
        <v>14500</v>
      </c>
      <c r="J128" s="191">
        <f>ROUND(I128*H128,2)</f>
        <v>275500</v>
      </c>
      <c r="K128" s="192"/>
      <c r="L128" s="193"/>
      <c r="M128" s="194" t="s">
        <v>1</v>
      </c>
      <c r="N128" s="195" t="s">
        <v>35</v>
      </c>
      <c r="O128" s="196">
        <v>0</v>
      </c>
      <c r="P128" s="196">
        <f>O128*H128</f>
        <v>0</v>
      </c>
      <c r="Q128" s="196">
        <v>0</v>
      </c>
      <c r="R128" s="196">
        <f>Q128*H128</f>
        <v>0</v>
      </c>
      <c r="S128" s="196">
        <v>0</v>
      </c>
      <c r="T128" s="197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98" t="s">
        <v>112</v>
      </c>
      <c r="AT128" s="198" t="s">
        <v>108</v>
      </c>
      <c r="AU128" s="198" t="s">
        <v>70</v>
      </c>
      <c r="AY128" s="14" t="s">
        <v>113</v>
      </c>
      <c r="BE128" s="199">
        <f>IF(N128="základní",J128,0)</f>
        <v>275500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4" t="s">
        <v>75</v>
      </c>
      <c r="BK128" s="199">
        <f>ROUND(I128*H128,2)</f>
        <v>275500</v>
      </c>
      <c r="BL128" s="14" t="s">
        <v>114</v>
      </c>
      <c r="BM128" s="198" t="s">
        <v>124</v>
      </c>
    </row>
    <row r="129" s="2" customFormat="1">
      <c r="A129" s="29"/>
      <c r="B129" s="30"/>
      <c r="C129" s="31"/>
      <c r="D129" s="200" t="s">
        <v>116</v>
      </c>
      <c r="E129" s="31"/>
      <c r="F129" s="201" t="s">
        <v>123</v>
      </c>
      <c r="G129" s="31"/>
      <c r="H129" s="31"/>
      <c r="I129" s="31"/>
      <c r="J129" s="31"/>
      <c r="K129" s="31"/>
      <c r="L129" s="35"/>
      <c r="M129" s="202"/>
      <c r="N129" s="203"/>
      <c r="O129" s="81"/>
      <c r="P129" s="81"/>
      <c r="Q129" s="81"/>
      <c r="R129" s="81"/>
      <c r="S129" s="81"/>
      <c r="T129" s="82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116</v>
      </c>
      <c r="AU129" s="14" t="s">
        <v>70</v>
      </c>
    </row>
    <row r="130" s="2" customFormat="1" ht="24.15" customHeight="1">
      <c r="A130" s="29"/>
      <c r="B130" s="30"/>
      <c r="C130" s="186" t="s">
        <v>114</v>
      </c>
      <c r="D130" s="186" t="s">
        <v>108</v>
      </c>
      <c r="E130" s="187" t="s">
        <v>125</v>
      </c>
      <c r="F130" s="188" t="s">
        <v>126</v>
      </c>
      <c r="G130" s="189" t="s">
        <v>119</v>
      </c>
      <c r="H130" s="190">
        <v>6</v>
      </c>
      <c r="I130" s="191">
        <v>1250</v>
      </c>
      <c r="J130" s="191">
        <f>ROUND(I130*H130,2)</f>
        <v>7500</v>
      </c>
      <c r="K130" s="192"/>
      <c r="L130" s="193"/>
      <c r="M130" s="194" t="s">
        <v>1</v>
      </c>
      <c r="N130" s="195" t="s">
        <v>35</v>
      </c>
      <c r="O130" s="196">
        <v>0</v>
      </c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98" t="s">
        <v>112</v>
      </c>
      <c r="AT130" s="198" t="s">
        <v>108</v>
      </c>
      <c r="AU130" s="198" t="s">
        <v>70</v>
      </c>
      <c r="AY130" s="14" t="s">
        <v>113</v>
      </c>
      <c r="BE130" s="199">
        <f>IF(N130="základní",J130,0)</f>
        <v>7500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14" t="s">
        <v>75</v>
      </c>
      <c r="BK130" s="199">
        <f>ROUND(I130*H130,2)</f>
        <v>7500</v>
      </c>
      <c r="BL130" s="14" t="s">
        <v>114</v>
      </c>
      <c r="BM130" s="198" t="s">
        <v>127</v>
      </c>
    </row>
    <row r="131" s="2" customFormat="1">
      <c r="A131" s="29"/>
      <c r="B131" s="30"/>
      <c r="C131" s="31"/>
      <c r="D131" s="200" t="s">
        <v>116</v>
      </c>
      <c r="E131" s="31"/>
      <c r="F131" s="201" t="s">
        <v>126</v>
      </c>
      <c r="G131" s="31"/>
      <c r="H131" s="31"/>
      <c r="I131" s="31"/>
      <c r="J131" s="31"/>
      <c r="K131" s="31"/>
      <c r="L131" s="35"/>
      <c r="M131" s="202"/>
      <c r="N131" s="203"/>
      <c r="O131" s="81"/>
      <c r="P131" s="81"/>
      <c r="Q131" s="81"/>
      <c r="R131" s="81"/>
      <c r="S131" s="81"/>
      <c r="T131" s="82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4" t="s">
        <v>116</v>
      </c>
      <c r="AU131" s="14" t="s">
        <v>70</v>
      </c>
    </row>
    <row r="132" s="2" customFormat="1" ht="24.15" customHeight="1">
      <c r="A132" s="29"/>
      <c r="B132" s="30"/>
      <c r="C132" s="186" t="s">
        <v>128</v>
      </c>
      <c r="D132" s="186" t="s">
        <v>108</v>
      </c>
      <c r="E132" s="187" t="s">
        <v>129</v>
      </c>
      <c r="F132" s="188" t="s">
        <v>130</v>
      </c>
      <c r="G132" s="189" t="s">
        <v>119</v>
      </c>
      <c r="H132" s="190">
        <v>35</v>
      </c>
      <c r="I132" s="191">
        <v>145</v>
      </c>
      <c r="J132" s="191">
        <f>ROUND(I132*H132,2)</f>
        <v>5075</v>
      </c>
      <c r="K132" s="192"/>
      <c r="L132" s="193"/>
      <c r="M132" s="194" t="s">
        <v>1</v>
      </c>
      <c r="N132" s="195" t="s">
        <v>35</v>
      </c>
      <c r="O132" s="196">
        <v>0</v>
      </c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98" t="s">
        <v>112</v>
      </c>
      <c r="AT132" s="198" t="s">
        <v>108</v>
      </c>
      <c r="AU132" s="198" t="s">
        <v>70</v>
      </c>
      <c r="AY132" s="14" t="s">
        <v>113</v>
      </c>
      <c r="BE132" s="199">
        <f>IF(N132="základní",J132,0)</f>
        <v>5075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4" t="s">
        <v>75</v>
      </c>
      <c r="BK132" s="199">
        <f>ROUND(I132*H132,2)</f>
        <v>5075</v>
      </c>
      <c r="BL132" s="14" t="s">
        <v>114</v>
      </c>
      <c r="BM132" s="198" t="s">
        <v>131</v>
      </c>
    </row>
    <row r="133" s="2" customFormat="1">
      <c r="A133" s="29"/>
      <c r="B133" s="30"/>
      <c r="C133" s="31"/>
      <c r="D133" s="200" t="s">
        <v>116</v>
      </c>
      <c r="E133" s="31"/>
      <c r="F133" s="201" t="s">
        <v>130</v>
      </c>
      <c r="G133" s="31"/>
      <c r="H133" s="31"/>
      <c r="I133" s="31"/>
      <c r="J133" s="31"/>
      <c r="K133" s="31"/>
      <c r="L133" s="35"/>
      <c r="M133" s="202"/>
      <c r="N133" s="203"/>
      <c r="O133" s="81"/>
      <c r="P133" s="81"/>
      <c r="Q133" s="81"/>
      <c r="R133" s="81"/>
      <c r="S133" s="81"/>
      <c r="T133" s="82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4" t="s">
        <v>116</v>
      </c>
      <c r="AU133" s="14" t="s">
        <v>70</v>
      </c>
    </row>
    <row r="134" s="2" customFormat="1" ht="33" customHeight="1">
      <c r="A134" s="29"/>
      <c r="B134" s="30"/>
      <c r="C134" s="186" t="s">
        <v>132</v>
      </c>
      <c r="D134" s="186" t="s">
        <v>108</v>
      </c>
      <c r="E134" s="187" t="s">
        <v>133</v>
      </c>
      <c r="F134" s="188" t="s">
        <v>134</v>
      </c>
      <c r="G134" s="189" t="s">
        <v>119</v>
      </c>
      <c r="H134" s="190">
        <v>12</v>
      </c>
      <c r="I134" s="191">
        <v>1380</v>
      </c>
      <c r="J134" s="191">
        <f>ROUND(I134*H134,2)</f>
        <v>16560</v>
      </c>
      <c r="K134" s="192"/>
      <c r="L134" s="193"/>
      <c r="M134" s="194" t="s">
        <v>1</v>
      </c>
      <c r="N134" s="195" t="s">
        <v>35</v>
      </c>
      <c r="O134" s="196">
        <v>0</v>
      </c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98" t="s">
        <v>112</v>
      </c>
      <c r="AT134" s="198" t="s">
        <v>108</v>
      </c>
      <c r="AU134" s="198" t="s">
        <v>70</v>
      </c>
      <c r="AY134" s="14" t="s">
        <v>113</v>
      </c>
      <c r="BE134" s="199">
        <f>IF(N134="základní",J134,0)</f>
        <v>16560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4" t="s">
        <v>75</v>
      </c>
      <c r="BK134" s="199">
        <f>ROUND(I134*H134,2)</f>
        <v>16560</v>
      </c>
      <c r="BL134" s="14" t="s">
        <v>114</v>
      </c>
      <c r="BM134" s="198" t="s">
        <v>135</v>
      </c>
    </row>
    <row r="135" s="2" customFormat="1">
      <c r="A135" s="29"/>
      <c r="B135" s="30"/>
      <c r="C135" s="31"/>
      <c r="D135" s="200" t="s">
        <v>116</v>
      </c>
      <c r="E135" s="31"/>
      <c r="F135" s="201" t="s">
        <v>134</v>
      </c>
      <c r="G135" s="31"/>
      <c r="H135" s="31"/>
      <c r="I135" s="31"/>
      <c r="J135" s="31"/>
      <c r="K135" s="31"/>
      <c r="L135" s="35"/>
      <c r="M135" s="202"/>
      <c r="N135" s="203"/>
      <c r="O135" s="81"/>
      <c r="P135" s="81"/>
      <c r="Q135" s="81"/>
      <c r="R135" s="81"/>
      <c r="S135" s="81"/>
      <c r="T135" s="82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4" t="s">
        <v>116</v>
      </c>
      <c r="AU135" s="14" t="s">
        <v>70</v>
      </c>
    </row>
    <row r="136" s="2" customFormat="1" ht="37.8" customHeight="1">
      <c r="A136" s="29"/>
      <c r="B136" s="30"/>
      <c r="C136" s="186" t="s">
        <v>136</v>
      </c>
      <c r="D136" s="186" t="s">
        <v>108</v>
      </c>
      <c r="E136" s="187" t="s">
        <v>137</v>
      </c>
      <c r="F136" s="188" t="s">
        <v>138</v>
      </c>
      <c r="G136" s="189" t="s">
        <v>119</v>
      </c>
      <c r="H136" s="190">
        <v>20</v>
      </c>
      <c r="I136" s="191">
        <v>560</v>
      </c>
      <c r="J136" s="191">
        <f>ROUND(I136*H136,2)</f>
        <v>11200</v>
      </c>
      <c r="K136" s="192"/>
      <c r="L136" s="193"/>
      <c r="M136" s="194" t="s">
        <v>1</v>
      </c>
      <c r="N136" s="195" t="s">
        <v>35</v>
      </c>
      <c r="O136" s="196">
        <v>0</v>
      </c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98" t="s">
        <v>112</v>
      </c>
      <c r="AT136" s="198" t="s">
        <v>108</v>
      </c>
      <c r="AU136" s="198" t="s">
        <v>70</v>
      </c>
      <c r="AY136" s="14" t="s">
        <v>113</v>
      </c>
      <c r="BE136" s="199">
        <f>IF(N136="základní",J136,0)</f>
        <v>11200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4" t="s">
        <v>75</v>
      </c>
      <c r="BK136" s="199">
        <f>ROUND(I136*H136,2)</f>
        <v>11200</v>
      </c>
      <c r="BL136" s="14" t="s">
        <v>114</v>
      </c>
      <c r="BM136" s="198" t="s">
        <v>139</v>
      </c>
    </row>
    <row r="137" s="2" customFormat="1">
      <c r="A137" s="29"/>
      <c r="B137" s="30"/>
      <c r="C137" s="31"/>
      <c r="D137" s="200" t="s">
        <v>116</v>
      </c>
      <c r="E137" s="31"/>
      <c r="F137" s="201" t="s">
        <v>138</v>
      </c>
      <c r="G137" s="31"/>
      <c r="H137" s="31"/>
      <c r="I137" s="31"/>
      <c r="J137" s="31"/>
      <c r="K137" s="31"/>
      <c r="L137" s="35"/>
      <c r="M137" s="202"/>
      <c r="N137" s="203"/>
      <c r="O137" s="81"/>
      <c r="P137" s="81"/>
      <c r="Q137" s="81"/>
      <c r="R137" s="81"/>
      <c r="S137" s="81"/>
      <c r="T137" s="82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4" t="s">
        <v>116</v>
      </c>
      <c r="AU137" s="14" t="s">
        <v>70</v>
      </c>
    </row>
    <row r="138" s="2" customFormat="1" ht="24.15" customHeight="1">
      <c r="A138" s="29"/>
      <c r="B138" s="30"/>
      <c r="C138" s="186" t="s">
        <v>112</v>
      </c>
      <c r="D138" s="186" t="s">
        <v>108</v>
      </c>
      <c r="E138" s="187" t="s">
        <v>140</v>
      </c>
      <c r="F138" s="188" t="s">
        <v>141</v>
      </c>
      <c r="G138" s="189" t="s">
        <v>111</v>
      </c>
      <c r="H138" s="190">
        <v>60</v>
      </c>
      <c r="I138" s="191">
        <v>29.199999999999999</v>
      </c>
      <c r="J138" s="191">
        <f>ROUND(I138*H138,2)</f>
        <v>1752</v>
      </c>
      <c r="K138" s="192"/>
      <c r="L138" s="193"/>
      <c r="M138" s="194" t="s">
        <v>1</v>
      </c>
      <c r="N138" s="195" t="s">
        <v>35</v>
      </c>
      <c r="O138" s="196">
        <v>0</v>
      </c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98" t="s">
        <v>112</v>
      </c>
      <c r="AT138" s="198" t="s">
        <v>108</v>
      </c>
      <c r="AU138" s="198" t="s">
        <v>70</v>
      </c>
      <c r="AY138" s="14" t="s">
        <v>113</v>
      </c>
      <c r="BE138" s="199">
        <f>IF(N138="základní",J138,0)</f>
        <v>1752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4" t="s">
        <v>75</v>
      </c>
      <c r="BK138" s="199">
        <f>ROUND(I138*H138,2)</f>
        <v>1752</v>
      </c>
      <c r="BL138" s="14" t="s">
        <v>114</v>
      </c>
      <c r="BM138" s="198" t="s">
        <v>142</v>
      </c>
    </row>
    <row r="139" s="2" customFormat="1">
      <c r="A139" s="29"/>
      <c r="B139" s="30"/>
      <c r="C139" s="31"/>
      <c r="D139" s="200" t="s">
        <v>116</v>
      </c>
      <c r="E139" s="31"/>
      <c r="F139" s="201" t="s">
        <v>141</v>
      </c>
      <c r="G139" s="31"/>
      <c r="H139" s="31"/>
      <c r="I139" s="31"/>
      <c r="J139" s="31"/>
      <c r="K139" s="31"/>
      <c r="L139" s="35"/>
      <c r="M139" s="202"/>
      <c r="N139" s="203"/>
      <c r="O139" s="81"/>
      <c r="P139" s="81"/>
      <c r="Q139" s="81"/>
      <c r="R139" s="81"/>
      <c r="S139" s="81"/>
      <c r="T139" s="82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T139" s="14" t="s">
        <v>116</v>
      </c>
      <c r="AU139" s="14" t="s">
        <v>70</v>
      </c>
    </row>
    <row r="140" s="2" customFormat="1" ht="37.8" customHeight="1">
      <c r="A140" s="29"/>
      <c r="B140" s="30"/>
      <c r="C140" s="186" t="s">
        <v>143</v>
      </c>
      <c r="D140" s="186" t="s">
        <v>108</v>
      </c>
      <c r="E140" s="187" t="s">
        <v>144</v>
      </c>
      <c r="F140" s="188" t="s">
        <v>145</v>
      </c>
      <c r="G140" s="189" t="s">
        <v>119</v>
      </c>
      <c r="H140" s="190">
        <v>40</v>
      </c>
      <c r="I140" s="191">
        <v>250</v>
      </c>
      <c r="J140" s="191">
        <f>ROUND(I140*H140,2)</f>
        <v>10000</v>
      </c>
      <c r="K140" s="192"/>
      <c r="L140" s="193"/>
      <c r="M140" s="194" t="s">
        <v>1</v>
      </c>
      <c r="N140" s="195" t="s">
        <v>35</v>
      </c>
      <c r="O140" s="196">
        <v>0</v>
      </c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98" t="s">
        <v>112</v>
      </c>
      <c r="AT140" s="198" t="s">
        <v>108</v>
      </c>
      <c r="AU140" s="198" t="s">
        <v>70</v>
      </c>
      <c r="AY140" s="14" t="s">
        <v>113</v>
      </c>
      <c r="BE140" s="199">
        <f>IF(N140="základní",J140,0)</f>
        <v>10000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4" t="s">
        <v>75</v>
      </c>
      <c r="BK140" s="199">
        <f>ROUND(I140*H140,2)</f>
        <v>10000</v>
      </c>
      <c r="BL140" s="14" t="s">
        <v>114</v>
      </c>
      <c r="BM140" s="198" t="s">
        <v>146</v>
      </c>
    </row>
    <row r="141" s="2" customFormat="1">
      <c r="A141" s="29"/>
      <c r="B141" s="30"/>
      <c r="C141" s="31"/>
      <c r="D141" s="200" t="s">
        <v>116</v>
      </c>
      <c r="E141" s="31"/>
      <c r="F141" s="201" t="s">
        <v>145</v>
      </c>
      <c r="G141" s="31"/>
      <c r="H141" s="31"/>
      <c r="I141" s="31"/>
      <c r="J141" s="31"/>
      <c r="K141" s="31"/>
      <c r="L141" s="35"/>
      <c r="M141" s="202"/>
      <c r="N141" s="203"/>
      <c r="O141" s="81"/>
      <c r="P141" s="81"/>
      <c r="Q141" s="81"/>
      <c r="R141" s="81"/>
      <c r="S141" s="81"/>
      <c r="T141" s="82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4" t="s">
        <v>116</v>
      </c>
      <c r="AU141" s="14" t="s">
        <v>70</v>
      </c>
    </row>
    <row r="142" s="2" customFormat="1" ht="33" customHeight="1">
      <c r="A142" s="29"/>
      <c r="B142" s="30"/>
      <c r="C142" s="186" t="s">
        <v>147</v>
      </c>
      <c r="D142" s="186" t="s">
        <v>108</v>
      </c>
      <c r="E142" s="187" t="s">
        <v>148</v>
      </c>
      <c r="F142" s="188" t="s">
        <v>149</v>
      </c>
      <c r="G142" s="189" t="s">
        <v>119</v>
      </c>
      <c r="H142" s="190">
        <v>2</v>
      </c>
      <c r="I142" s="191">
        <v>2090</v>
      </c>
      <c r="J142" s="191">
        <f>ROUND(I142*H142,2)</f>
        <v>4180</v>
      </c>
      <c r="K142" s="192"/>
      <c r="L142" s="193"/>
      <c r="M142" s="194" t="s">
        <v>1</v>
      </c>
      <c r="N142" s="195" t="s">
        <v>35</v>
      </c>
      <c r="O142" s="196">
        <v>0</v>
      </c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98" t="s">
        <v>112</v>
      </c>
      <c r="AT142" s="198" t="s">
        <v>108</v>
      </c>
      <c r="AU142" s="198" t="s">
        <v>70</v>
      </c>
      <c r="AY142" s="14" t="s">
        <v>113</v>
      </c>
      <c r="BE142" s="199">
        <f>IF(N142="základní",J142,0)</f>
        <v>4180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4" t="s">
        <v>75</v>
      </c>
      <c r="BK142" s="199">
        <f>ROUND(I142*H142,2)</f>
        <v>4180</v>
      </c>
      <c r="BL142" s="14" t="s">
        <v>114</v>
      </c>
      <c r="BM142" s="198" t="s">
        <v>150</v>
      </c>
    </row>
    <row r="143" s="2" customFormat="1">
      <c r="A143" s="29"/>
      <c r="B143" s="30"/>
      <c r="C143" s="31"/>
      <c r="D143" s="200" t="s">
        <v>116</v>
      </c>
      <c r="E143" s="31"/>
      <c r="F143" s="201" t="s">
        <v>149</v>
      </c>
      <c r="G143" s="31"/>
      <c r="H143" s="31"/>
      <c r="I143" s="31"/>
      <c r="J143" s="31"/>
      <c r="K143" s="31"/>
      <c r="L143" s="35"/>
      <c r="M143" s="202"/>
      <c r="N143" s="203"/>
      <c r="O143" s="81"/>
      <c r="P143" s="81"/>
      <c r="Q143" s="81"/>
      <c r="R143" s="81"/>
      <c r="S143" s="81"/>
      <c r="T143" s="82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4" t="s">
        <v>116</v>
      </c>
      <c r="AU143" s="14" t="s">
        <v>70</v>
      </c>
    </row>
    <row r="144" s="2" customFormat="1" ht="44.25" customHeight="1">
      <c r="A144" s="29"/>
      <c r="B144" s="30"/>
      <c r="C144" s="186" t="s">
        <v>151</v>
      </c>
      <c r="D144" s="186" t="s">
        <v>108</v>
      </c>
      <c r="E144" s="187" t="s">
        <v>152</v>
      </c>
      <c r="F144" s="188" t="s">
        <v>153</v>
      </c>
      <c r="G144" s="189" t="s">
        <v>119</v>
      </c>
      <c r="H144" s="190">
        <v>14</v>
      </c>
      <c r="I144" s="191">
        <v>9950</v>
      </c>
      <c r="J144" s="191">
        <f>ROUND(I144*H144,2)</f>
        <v>139300</v>
      </c>
      <c r="K144" s="192"/>
      <c r="L144" s="193"/>
      <c r="M144" s="194" t="s">
        <v>1</v>
      </c>
      <c r="N144" s="195" t="s">
        <v>35</v>
      </c>
      <c r="O144" s="196">
        <v>0</v>
      </c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98" t="s">
        <v>112</v>
      </c>
      <c r="AT144" s="198" t="s">
        <v>108</v>
      </c>
      <c r="AU144" s="198" t="s">
        <v>70</v>
      </c>
      <c r="AY144" s="14" t="s">
        <v>113</v>
      </c>
      <c r="BE144" s="199">
        <f>IF(N144="základní",J144,0)</f>
        <v>139300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4" t="s">
        <v>75</v>
      </c>
      <c r="BK144" s="199">
        <f>ROUND(I144*H144,2)</f>
        <v>139300</v>
      </c>
      <c r="BL144" s="14" t="s">
        <v>114</v>
      </c>
      <c r="BM144" s="198" t="s">
        <v>154</v>
      </c>
    </row>
    <row r="145" s="2" customFormat="1">
      <c r="A145" s="29"/>
      <c r="B145" s="30"/>
      <c r="C145" s="31"/>
      <c r="D145" s="200" t="s">
        <v>116</v>
      </c>
      <c r="E145" s="31"/>
      <c r="F145" s="201" t="s">
        <v>153</v>
      </c>
      <c r="G145" s="31"/>
      <c r="H145" s="31"/>
      <c r="I145" s="31"/>
      <c r="J145" s="31"/>
      <c r="K145" s="31"/>
      <c r="L145" s="35"/>
      <c r="M145" s="202"/>
      <c r="N145" s="203"/>
      <c r="O145" s="81"/>
      <c r="P145" s="81"/>
      <c r="Q145" s="81"/>
      <c r="R145" s="81"/>
      <c r="S145" s="81"/>
      <c r="T145" s="82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4" t="s">
        <v>116</v>
      </c>
      <c r="AU145" s="14" t="s">
        <v>70</v>
      </c>
    </row>
    <row r="146" s="2" customFormat="1" ht="37.8" customHeight="1">
      <c r="A146" s="29"/>
      <c r="B146" s="30"/>
      <c r="C146" s="186" t="s">
        <v>155</v>
      </c>
      <c r="D146" s="186" t="s">
        <v>108</v>
      </c>
      <c r="E146" s="187" t="s">
        <v>156</v>
      </c>
      <c r="F146" s="188" t="s">
        <v>157</v>
      </c>
      <c r="G146" s="189" t="s">
        <v>119</v>
      </c>
      <c r="H146" s="190">
        <v>9</v>
      </c>
      <c r="I146" s="191">
        <v>5700</v>
      </c>
      <c r="J146" s="191">
        <f>ROUND(I146*H146,2)</f>
        <v>51300</v>
      </c>
      <c r="K146" s="192"/>
      <c r="L146" s="193"/>
      <c r="M146" s="194" t="s">
        <v>1</v>
      </c>
      <c r="N146" s="195" t="s">
        <v>35</v>
      </c>
      <c r="O146" s="196">
        <v>0</v>
      </c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98" t="s">
        <v>112</v>
      </c>
      <c r="AT146" s="198" t="s">
        <v>108</v>
      </c>
      <c r="AU146" s="198" t="s">
        <v>70</v>
      </c>
      <c r="AY146" s="14" t="s">
        <v>113</v>
      </c>
      <c r="BE146" s="199">
        <f>IF(N146="základní",J146,0)</f>
        <v>51300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4" t="s">
        <v>75</v>
      </c>
      <c r="BK146" s="199">
        <f>ROUND(I146*H146,2)</f>
        <v>51300</v>
      </c>
      <c r="BL146" s="14" t="s">
        <v>114</v>
      </c>
      <c r="BM146" s="198" t="s">
        <v>158</v>
      </c>
    </row>
    <row r="147" s="2" customFormat="1">
      <c r="A147" s="29"/>
      <c r="B147" s="30"/>
      <c r="C147" s="31"/>
      <c r="D147" s="200" t="s">
        <v>116</v>
      </c>
      <c r="E147" s="31"/>
      <c r="F147" s="201" t="s">
        <v>157</v>
      </c>
      <c r="G147" s="31"/>
      <c r="H147" s="31"/>
      <c r="I147" s="31"/>
      <c r="J147" s="31"/>
      <c r="K147" s="31"/>
      <c r="L147" s="35"/>
      <c r="M147" s="202"/>
      <c r="N147" s="203"/>
      <c r="O147" s="81"/>
      <c r="P147" s="81"/>
      <c r="Q147" s="81"/>
      <c r="R147" s="81"/>
      <c r="S147" s="81"/>
      <c r="T147" s="82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4" t="s">
        <v>116</v>
      </c>
      <c r="AU147" s="14" t="s">
        <v>70</v>
      </c>
    </row>
    <row r="148" s="2" customFormat="1" ht="33" customHeight="1">
      <c r="A148" s="29"/>
      <c r="B148" s="30"/>
      <c r="C148" s="186" t="s">
        <v>159</v>
      </c>
      <c r="D148" s="186" t="s">
        <v>108</v>
      </c>
      <c r="E148" s="187" t="s">
        <v>160</v>
      </c>
      <c r="F148" s="188" t="s">
        <v>161</v>
      </c>
      <c r="G148" s="189" t="s">
        <v>119</v>
      </c>
      <c r="H148" s="190">
        <v>2</v>
      </c>
      <c r="I148" s="191">
        <v>1430</v>
      </c>
      <c r="J148" s="191">
        <f>ROUND(I148*H148,2)</f>
        <v>2860</v>
      </c>
      <c r="K148" s="192"/>
      <c r="L148" s="193"/>
      <c r="M148" s="194" t="s">
        <v>1</v>
      </c>
      <c r="N148" s="195" t="s">
        <v>35</v>
      </c>
      <c r="O148" s="196">
        <v>0</v>
      </c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98" t="s">
        <v>112</v>
      </c>
      <c r="AT148" s="198" t="s">
        <v>108</v>
      </c>
      <c r="AU148" s="198" t="s">
        <v>70</v>
      </c>
      <c r="AY148" s="14" t="s">
        <v>113</v>
      </c>
      <c r="BE148" s="199">
        <f>IF(N148="základní",J148,0)</f>
        <v>2860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4" t="s">
        <v>75</v>
      </c>
      <c r="BK148" s="199">
        <f>ROUND(I148*H148,2)</f>
        <v>2860</v>
      </c>
      <c r="BL148" s="14" t="s">
        <v>114</v>
      </c>
      <c r="BM148" s="198" t="s">
        <v>162</v>
      </c>
    </row>
    <row r="149" s="2" customFormat="1">
      <c r="A149" s="29"/>
      <c r="B149" s="30"/>
      <c r="C149" s="31"/>
      <c r="D149" s="200" t="s">
        <v>116</v>
      </c>
      <c r="E149" s="31"/>
      <c r="F149" s="201" t="s">
        <v>161</v>
      </c>
      <c r="G149" s="31"/>
      <c r="H149" s="31"/>
      <c r="I149" s="31"/>
      <c r="J149" s="31"/>
      <c r="K149" s="31"/>
      <c r="L149" s="35"/>
      <c r="M149" s="202"/>
      <c r="N149" s="203"/>
      <c r="O149" s="81"/>
      <c r="P149" s="81"/>
      <c r="Q149" s="81"/>
      <c r="R149" s="81"/>
      <c r="S149" s="81"/>
      <c r="T149" s="82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4" t="s">
        <v>116</v>
      </c>
      <c r="AU149" s="14" t="s">
        <v>70</v>
      </c>
    </row>
    <row r="150" s="12" customFormat="1" ht="25.92" customHeight="1">
      <c r="A150" s="12"/>
      <c r="B150" s="204"/>
      <c r="C150" s="205"/>
      <c r="D150" s="206" t="s">
        <v>69</v>
      </c>
      <c r="E150" s="207" t="s">
        <v>163</v>
      </c>
      <c r="F150" s="207" t="s">
        <v>164</v>
      </c>
      <c r="G150" s="205"/>
      <c r="H150" s="205"/>
      <c r="I150" s="205"/>
      <c r="J150" s="208">
        <f>BK150</f>
        <v>368266</v>
      </c>
      <c r="K150" s="205"/>
      <c r="L150" s="209"/>
      <c r="M150" s="210"/>
      <c r="N150" s="211"/>
      <c r="O150" s="211"/>
      <c r="P150" s="212">
        <f>P151+P158</f>
        <v>490.803</v>
      </c>
      <c r="Q150" s="211"/>
      <c r="R150" s="212">
        <f>R151+R158</f>
        <v>0</v>
      </c>
      <c r="S150" s="211"/>
      <c r="T150" s="213">
        <f>T151+T158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4" t="s">
        <v>75</v>
      </c>
      <c r="AT150" s="215" t="s">
        <v>69</v>
      </c>
      <c r="AU150" s="215" t="s">
        <v>70</v>
      </c>
      <c r="AY150" s="214" t="s">
        <v>113</v>
      </c>
      <c r="BK150" s="216">
        <f>BK151+BK158</f>
        <v>368266</v>
      </c>
    </row>
    <row r="151" s="12" customFormat="1" ht="22.8" customHeight="1">
      <c r="A151" s="12"/>
      <c r="B151" s="204"/>
      <c r="C151" s="205"/>
      <c r="D151" s="206" t="s">
        <v>69</v>
      </c>
      <c r="E151" s="217" t="s">
        <v>75</v>
      </c>
      <c r="F151" s="217" t="s">
        <v>165</v>
      </c>
      <c r="G151" s="205"/>
      <c r="H151" s="205"/>
      <c r="I151" s="205"/>
      <c r="J151" s="218">
        <f>BK151</f>
        <v>134496</v>
      </c>
      <c r="K151" s="205"/>
      <c r="L151" s="209"/>
      <c r="M151" s="210"/>
      <c r="N151" s="211"/>
      <c r="O151" s="211"/>
      <c r="P151" s="212">
        <f>SUM(P152:P157)</f>
        <v>199.803</v>
      </c>
      <c r="Q151" s="211"/>
      <c r="R151" s="212">
        <f>SUM(R152:R157)</f>
        <v>0</v>
      </c>
      <c r="S151" s="211"/>
      <c r="T151" s="213">
        <f>SUM(T152:T157)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4" t="s">
        <v>75</v>
      </c>
      <c r="AT151" s="215" t="s">
        <v>69</v>
      </c>
      <c r="AU151" s="215" t="s">
        <v>75</v>
      </c>
      <c r="AY151" s="214" t="s">
        <v>113</v>
      </c>
      <c r="BK151" s="216">
        <f>SUM(BK152:BK157)</f>
        <v>134496</v>
      </c>
    </row>
    <row r="152" s="2" customFormat="1" ht="33" customHeight="1">
      <c r="A152" s="29"/>
      <c r="B152" s="30"/>
      <c r="C152" s="219" t="s">
        <v>166</v>
      </c>
      <c r="D152" s="219" t="s">
        <v>167</v>
      </c>
      <c r="E152" s="220" t="s">
        <v>168</v>
      </c>
      <c r="F152" s="221" t="s">
        <v>169</v>
      </c>
      <c r="G152" s="222" t="s">
        <v>170</v>
      </c>
      <c r="H152" s="223">
        <v>130</v>
      </c>
      <c r="I152" s="224">
        <v>621</v>
      </c>
      <c r="J152" s="224">
        <f>ROUND(I152*H152,2)</f>
        <v>80730</v>
      </c>
      <c r="K152" s="225"/>
      <c r="L152" s="35"/>
      <c r="M152" s="226" t="s">
        <v>1</v>
      </c>
      <c r="N152" s="227" t="s">
        <v>35</v>
      </c>
      <c r="O152" s="196">
        <v>0.90900000000000003</v>
      </c>
      <c r="P152" s="196">
        <f>O152*H152</f>
        <v>118.17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98" t="s">
        <v>114</v>
      </c>
      <c r="AT152" s="198" t="s">
        <v>167</v>
      </c>
      <c r="AU152" s="198" t="s">
        <v>77</v>
      </c>
      <c r="AY152" s="14" t="s">
        <v>113</v>
      </c>
      <c r="BE152" s="199">
        <f>IF(N152="základní",J152,0)</f>
        <v>80730</v>
      </c>
      <c r="BF152" s="199">
        <f>IF(N152="snížená",J152,0)</f>
        <v>0</v>
      </c>
      <c r="BG152" s="199">
        <f>IF(N152="zákl. přenesená",J152,0)</f>
        <v>0</v>
      </c>
      <c r="BH152" s="199">
        <f>IF(N152="sníž. přenesená",J152,0)</f>
        <v>0</v>
      </c>
      <c r="BI152" s="199">
        <f>IF(N152="nulová",J152,0)</f>
        <v>0</v>
      </c>
      <c r="BJ152" s="14" t="s">
        <v>75</v>
      </c>
      <c r="BK152" s="199">
        <f>ROUND(I152*H152,2)</f>
        <v>80730</v>
      </c>
      <c r="BL152" s="14" t="s">
        <v>114</v>
      </c>
      <c r="BM152" s="198" t="s">
        <v>171</v>
      </c>
    </row>
    <row r="153" s="2" customFormat="1">
      <c r="A153" s="29"/>
      <c r="B153" s="30"/>
      <c r="C153" s="31"/>
      <c r="D153" s="200" t="s">
        <v>116</v>
      </c>
      <c r="E153" s="31"/>
      <c r="F153" s="201" t="s">
        <v>172</v>
      </c>
      <c r="G153" s="31"/>
      <c r="H153" s="31"/>
      <c r="I153" s="31"/>
      <c r="J153" s="31"/>
      <c r="K153" s="31"/>
      <c r="L153" s="35"/>
      <c r="M153" s="202"/>
      <c r="N153" s="203"/>
      <c r="O153" s="81"/>
      <c r="P153" s="81"/>
      <c r="Q153" s="81"/>
      <c r="R153" s="81"/>
      <c r="S153" s="81"/>
      <c r="T153" s="82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T153" s="14" t="s">
        <v>116</v>
      </c>
      <c r="AU153" s="14" t="s">
        <v>77</v>
      </c>
    </row>
    <row r="154" s="2" customFormat="1" ht="37.8" customHeight="1">
      <c r="A154" s="29"/>
      <c r="B154" s="30"/>
      <c r="C154" s="219" t="s">
        <v>8</v>
      </c>
      <c r="D154" s="219" t="s">
        <v>167</v>
      </c>
      <c r="E154" s="220" t="s">
        <v>173</v>
      </c>
      <c r="F154" s="221" t="s">
        <v>174</v>
      </c>
      <c r="G154" s="222" t="s">
        <v>111</v>
      </c>
      <c r="H154" s="223">
        <v>45</v>
      </c>
      <c r="I154" s="224">
        <v>1070</v>
      </c>
      <c r="J154" s="224">
        <f>ROUND(I154*H154,2)</f>
        <v>48150</v>
      </c>
      <c r="K154" s="225"/>
      <c r="L154" s="35"/>
      <c r="M154" s="226" t="s">
        <v>1</v>
      </c>
      <c r="N154" s="227" t="s">
        <v>35</v>
      </c>
      <c r="O154" s="196">
        <v>1.4770000000000001</v>
      </c>
      <c r="P154" s="196">
        <f>O154*H154</f>
        <v>66.465000000000003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98" t="s">
        <v>175</v>
      </c>
      <c r="AT154" s="198" t="s">
        <v>167</v>
      </c>
      <c r="AU154" s="198" t="s">
        <v>77</v>
      </c>
      <c r="AY154" s="14" t="s">
        <v>113</v>
      </c>
      <c r="BE154" s="199">
        <f>IF(N154="základní",J154,0)</f>
        <v>48150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14" t="s">
        <v>75</v>
      </c>
      <c r="BK154" s="199">
        <f>ROUND(I154*H154,2)</f>
        <v>48150</v>
      </c>
      <c r="BL154" s="14" t="s">
        <v>175</v>
      </c>
      <c r="BM154" s="198" t="s">
        <v>176</v>
      </c>
    </row>
    <row r="155" s="2" customFormat="1">
      <c r="A155" s="29"/>
      <c r="B155" s="30"/>
      <c r="C155" s="31"/>
      <c r="D155" s="200" t="s">
        <v>116</v>
      </c>
      <c r="E155" s="31"/>
      <c r="F155" s="201" t="s">
        <v>177</v>
      </c>
      <c r="G155" s="31"/>
      <c r="H155" s="31"/>
      <c r="I155" s="31"/>
      <c r="J155" s="31"/>
      <c r="K155" s="31"/>
      <c r="L155" s="35"/>
      <c r="M155" s="202"/>
      <c r="N155" s="203"/>
      <c r="O155" s="81"/>
      <c r="P155" s="81"/>
      <c r="Q155" s="81"/>
      <c r="R155" s="81"/>
      <c r="S155" s="81"/>
      <c r="T155" s="82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4" t="s">
        <v>116</v>
      </c>
      <c r="AU155" s="14" t="s">
        <v>77</v>
      </c>
    </row>
    <row r="156" s="2" customFormat="1" ht="24.15" customHeight="1">
      <c r="A156" s="29"/>
      <c r="B156" s="30"/>
      <c r="C156" s="219" t="s">
        <v>178</v>
      </c>
      <c r="D156" s="219" t="s">
        <v>167</v>
      </c>
      <c r="E156" s="220" t="s">
        <v>179</v>
      </c>
      <c r="F156" s="221" t="s">
        <v>180</v>
      </c>
      <c r="G156" s="222" t="s">
        <v>170</v>
      </c>
      <c r="H156" s="223">
        <v>24</v>
      </c>
      <c r="I156" s="224">
        <v>234</v>
      </c>
      <c r="J156" s="224">
        <f>ROUND(I156*H156,2)</f>
        <v>5616</v>
      </c>
      <c r="K156" s="225"/>
      <c r="L156" s="35"/>
      <c r="M156" s="226" t="s">
        <v>1</v>
      </c>
      <c r="N156" s="227" t="s">
        <v>35</v>
      </c>
      <c r="O156" s="196">
        <v>0.63200000000000001</v>
      </c>
      <c r="P156" s="196">
        <f>O156*H156</f>
        <v>15.167999999999999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98" t="s">
        <v>114</v>
      </c>
      <c r="AT156" s="198" t="s">
        <v>167</v>
      </c>
      <c r="AU156" s="198" t="s">
        <v>77</v>
      </c>
      <c r="AY156" s="14" t="s">
        <v>113</v>
      </c>
      <c r="BE156" s="199">
        <f>IF(N156="základní",J156,0)</f>
        <v>5616</v>
      </c>
      <c r="BF156" s="199">
        <f>IF(N156="snížená",J156,0)</f>
        <v>0</v>
      </c>
      <c r="BG156" s="199">
        <f>IF(N156="zákl. přenesená",J156,0)</f>
        <v>0</v>
      </c>
      <c r="BH156" s="199">
        <f>IF(N156="sníž. přenesená",J156,0)</f>
        <v>0</v>
      </c>
      <c r="BI156" s="199">
        <f>IF(N156="nulová",J156,0)</f>
        <v>0</v>
      </c>
      <c r="BJ156" s="14" t="s">
        <v>75</v>
      </c>
      <c r="BK156" s="199">
        <f>ROUND(I156*H156,2)</f>
        <v>5616</v>
      </c>
      <c r="BL156" s="14" t="s">
        <v>114</v>
      </c>
      <c r="BM156" s="198" t="s">
        <v>181</v>
      </c>
    </row>
    <row r="157" s="2" customFormat="1">
      <c r="A157" s="29"/>
      <c r="B157" s="30"/>
      <c r="C157" s="31"/>
      <c r="D157" s="200" t="s">
        <v>116</v>
      </c>
      <c r="E157" s="31"/>
      <c r="F157" s="201" t="s">
        <v>182</v>
      </c>
      <c r="G157" s="31"/>
      <c r="H157" s="31"/>
      <c r="I157" s="31"/>
      <c r="J157" s="31"/>
      <c r="K157" s="31"/>
      <c r="L157" s="35"/>
      <c r="M157" s="202"/>
      <c r="N157" s="203"/>
      <c r="O157" s="81"/>
      <c r="P157" s="81"/>
      <c r="Q157" s="81"/>
      <c r="R157" s="81"/>
      <c r="S157" s="81"/>
      <c r="T157" s="82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4" t="s">
        <v>116</v>
      </c>
      <c r="AU157" s="14" t="s">
        <v>77</v>
      </c>
    </row>
    <row r="158" s="12" customFormat="1" ht="22.8" customHeight="1">
      <c r="A158" s="12"/>
      <c r="B158" s="204"/>
      <c r="C158" s="205"/>
      <c r="D158" s="206" t="s">
        <v>69</v>
      </c>
      <c r="E158" s="217" t="s">
        <v>112</v>
      </c>
      <c r="F158" s="217" t="s">
        <v>183</v>
      </c>
      <c r="G158" s="205"/>
      <c r="H158" s="205"/>
      <c r="I158" s="205"/>
      <c r="J158" s="218">
        <f>BK158</f>
        <v>233770</v>
      </c>
      <c r="K158" s="205"/>
      <c r="L158" s="209"/>
      <c r="M158" s="210"/>
      <c r="N158" s="211"/>
      <c r="O158" s="211"/>
      <c r="P158" s="212">
        <f>SUM(P159:P162)</f>
        <v>291</v>
      </c>
      <c r="Q158" s="211"/>
      <c r="R158" s="212">
        <f>SUM(R159:R162)</f>
        <v>0</v>
      </c>
      <c r="S158" s="211"/>
      <c r="T158" s="213">
        <f>SUM(T159:T162)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4" t="s">
        <v>75</v>
      </c>
      <c r="AT158" s="215" t="s">
        <v>69</v>
      </c>
      <c r="AU158" s="215" t="s">
        <v>75</v>
      </c>
      <c r="AY158" s="214" t="s">
        <v>113</v>
      </c>
      <c r="BK158" s="216">
        <f>SUM(BK159:BK162)</f>
        <v>233770</v>
      </c>
    </row>
    <row r="159" s="2" customFormat="1" ht="16.5" customHeight="1">
      <c r="A159" s="29"/>
      <c r="B159" s="30"/>
      <c r="C159" s="219" t="s">
        <v>184</v>
      </c>
      <c r="D159" s="219" t="s">
        <v>167</v>
      </c>
      <c r="E159" s="220" t="s">
        <v>185</v>
      </c>
      <c r="F159" s="221" t="s">
        <v>186</v>
      </c>
      <c r="G159" s="222" t="s">
        <v>108</v>
      </c>
      <c r="H159" s="223">
        <v>9700</v>
      </c>
      <c r="I159" s="224">
        <v>11.1</v>
      </c>
      <c r="J159" s="224">
        <f>ROUND(I159*H159,2)</f>
        <v>107670</v>
      </c>
      <c r="K159" s="225"/>
      <c r="L159" s="35"/>
      <c r="M159" s="226" t="s">
        <v>1</v>
      </c>
      <c r="N159" s="227" t="s">
        <v>35</v>
      </c>
      <c r="O159" s="196">
        <v>0</v>
      </c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98" t="s">
        <v>114</v>
      </c>
      <c r="AT159" s="198" t="s">
        <v>167</v>
      </c>
      <c r="AU159" s="198" t="s">
        <v>77</v>
      </c>
      <c r="AY159" s="14" t="s">
        <v>113</v>
      </c>
      <c r="BE159" s="199">
        <f>IF(N159="základní",J159,0)</f>
        <v>107670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4" t="s">
        <v>75</v>
      </c>
      <c r="BK159" s="199">
        <f>ROUND(I159*H159,2)</f>
        <v>107670</v>
      </c>
      <c r="BL159" s="14" t="s">
        <v>114</v>
      </c>
      <c r="BM159" s="198" t="s">
        <v>187</v>
      </c>
    </row>
    <row r="160" s="2" customFormat="1">
      <c r="A160" s="29"/>
      <c r="B160" s="30"/>
      <c r="C160" s="31"/>
      <c r="D160" s="200" t="s">
        <v>116</v>
      </c>
      <c r="E160" s="31"/>
      <c r="F160" s="201" t="s">
        <v>186</v>
      </c>
      <c r="G160" s="31"/>
      <c r="H160" s="31"/>
      <c r="I160" s="31"/>
      <c r="J160" s="31"/>
      <c r="K160" s="31"/>
      <c r="L160" s="35"/>
      <c r="M160" s="202"/>
      <c r="N160" s="203"/>
      <c r="O160" s="81"/>
      <c r="P160" s="81"/>
      <c r="Q160" s="81"/>
      <c r="R160" s="81"/>
      <c r="S160" s="81"/>
      <c r="T160" s="82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T160" s="14" t="s">
        <v>116</v>
      </c>
      <c r="AU160" s="14" t="s">
        <v>77</v>
      </c>
    </row>
    <row r="161" s="2" customFormat="1" ht="21.75" customHeight="1">
      <c r="A161" s="29"/>
      <c r="B161" s="30"/>
      <c r="C161" s="219" t="s">
        <v>188</v>
      </c>
      <c r="D161" s="219" t="s">
        <v>167</v>
      </c>
      <c r="E161" s="220" t="s">
        <v>189</v>
      </c>
      <c r="F161" s="221" t="s">
        <v>190</v>
      </c>
      <c r="G161" s="222" t="s">
        <v>111</v>
      </c>
      <c r="H161" s="223">
        <v>9700</v>
      </c>
      <c r="I161" s="224">
        <v>13</v>
      </c>
      <c r="J161" s="224">
        <f>ROUND(I161*H161,2)</f>
        <v>126100</v>
      </c>
      <c r="K161" s="225"/>
      <c r="L161" s="35"/>
      <c r="M161" s="226" t="s">
        <v>1</v>
      </c>
      <c r="N161" s="227" t="s">
        <v>35</v>
      </c>
      <c r="O161" s="196">
        <v>0.029999999999999999</v>
      </c>
      <c r="P161" s="196">
        <f>O161*H161</f>
        <v>291</v>
      </c>
      <c r="Q161" s="196">
        <v>0</v>
      </c>
      <c r="R161" s="196">
        <f>Q161*H161</f>
        <v>0</v>
      </c>
      <c r="S161" s="196">
        <v>0</v>
      </c>
      <c r="T161" s="197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98" t="s">
        <v>114</v>
      </c>
      <c r="AT161" s="198" t="s">
        <v>167</v>
      </c>
      <c r="AU161" s="198" t="s">
        <v>77</v>
      </c>
      <c r="AY161" s="14" t="s">
        <v>113</v>
      </c>
      <c r="BE161" s="199">
        <f>IF(N161="základní",J161,0)</f>
        <v>126100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14" t="s">
        <v>75</v>
      </c>
      <c r="BK161" s="199">
        <f>ROUND(I161*H161,2)</f>
        <v>126100</v>
      </c>
      <c r="BL161" s="14" t="s">
        <v>114</v>
      </c>
      <c r="BM161" s="198" t="s">
        <v>191</v>
      </c>
    </row>
    <row r="162" s="2" customFormat="1">
      <c r="A162" s="29"/>
      <c r="B162" s="30"/>
      <c r="C162" s="31"/>
      <c r="D162" s="200" t="s">
        <v>116</v>
      </c>
      <c r="E162" s="31"/>
      <c r="F162" s="201" t="s">
        <v>192</v>
      </c>
      <c r="G162" s="31"/>
      <c r="H162" s="31"/>
      <c r="I162" s="31"/>
      <c r="J162" s="31"/>
      <c r="K162" s="31"/>
      <c r="L162" s="35"/>
      <c r="M162" s="202"/>
      <c r="N162" s="203"/>
      <c r="O162" s="81"/>
      <c r="P162" s="81"/>
      <c r="Q162" s="81"/>
      <c r="R162" s="81"/>
      <c r="S162" s="81"/>
      <c r="T162" s="82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T162" s="14" t="s">
        <v>116</v>
      </c>
      <c r="AU162" s="14" t="s">
        <v>77</v>
      </c>
    </row>
    <row r="163" s="12" customFormat="1" ht="25.92" customHeight="1">
      <c r="A163" s="12"/>
      <c r="B163" s="204"/>
      <c r="C163" s="205"/>
      <c r="D163" s="206" t="s">
        <v>69</v>
      </c>
      <c r="E163" s="207" t="s">
        <v>193</v>
      </c>
      <c r="F163" s="207" t="s">
        <v>194</v>
      </c>
      <c r="G163" s="205"/>
      <c r="H163" s="205"/>
      <c r="I163" s="205"/>
      <c r="J163" s="208">
        <f>BK163</f>
        <v>255240</v>
      </c>
      <c r="K163" s="205"/>
      <c r="L163" s="209"/>
      <c r="M163" s="210"/>
      <c r="N163" s="211"/>
      <c r="O163" s="211"/>
      <c r="P163" s="212">
        <f>P164+P167</f>
        <v>0</v>
      </c>
      <c r="Q163" s="211"/>
      <c r="R163" s="212">
        <f>R164+R167</f>
        <v>0</v>
      </c>
      <c r="S163" s="211"/>
      <c r="T163" s="213">
        <f>T164+T167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4" t="s">
        <v>77</v>
      </c>
      <c r="AT163" s="215" t="s">
        <v>69</v>
      </c>
      <c r="AU163" s="215" t="s">
        <v>70</v>
      </c>
      <c r="AY163" s="214" t="s">
        <v>113</v>
      </c>
      <c r="BK163" s="216">
        <f>BK164+BK167</f>
        <v>255240</v>
      </c>
    </row>
    <row r="164" s="12" customFormat="1" ht="22.8" customHeight="1">
      <c r="A164" s="12"/>
      <c r="B164" s="204"/>
      <c r="C164" s="205"/>
      <c r="D164" s="206" t="s">
        <v>69</v>
      </c>
      <c r="E164" s="217" t="s">
        <v>195</v>
      </c>
      <c r="F164" s="217" t="s">
        <v>196</v>
      </c>
      <c r="G164" s="205"/>
      <c r="H164" s="205"/>
      <c r="I164" s="205"/>
      <c r="J164" s="218">
        <f>BK164</f>
        <v>249200</v>
      </c>
      <c r="K164" s="205"/>
      <c r="L164" s="209"/>
      <c r="M164" s="210"/>
      <c r="N164" s="211"/>
      <c r="O164" s="211"/>
      <c r="P164" s="212">
        <f>SUM(P165:P166)</f>
        <v>0</v>
      </c>
      <c r="Q164" s="211"/>
      <c r="R164" s="212">
        <f>SUM(R165:R166)</f>
        <v>0</v>
      </c>
      <c r="S164" s="211"/>
      <c r="T164" s="213">
        <f>SUM(T165:T166)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4" t="s">
        <v>77</v>
      </c>
      <c r="AT164" s="215" t="s">
        <v>69</v>
      </c>
      <c r="AU164" s="215" t="s">
        <v>75</v>
      </c>
      <c r="AY164" s="214" t="s">
        <v>113</v>
      </c>
      <c r="BK164" s="216">
        <f>SUM(BK165:BK166)</f>
        <v>249200</v>
      </c>
    </row>
    <row r="165" s="2" customFormat="1" ht="16.5" customHeight="1">
      <c r="A165" s="29"/>
      <c r="B165" s="30"/>
      <c r="C165" s="219" t="s">
        <v>197</v>
      </c>
      <c r="D165" s="219" t="s">
        <v>167</v>
      </c>
      <c r="E165" s="220" t="s">
        <v>198</v>
      </c>
      <c r="F165" s="221" t="s">
        <v>199</v>
      </c>
      <c r="G165" s="222" t="s">
        <v>200</v>
      </c>
      <c r="H165" s="223">
        <v>4</v>
      </c>
      <c r="I165" s="224">
        <v>62300</v>
      </c>
      <c r="J165" s="224">
        <f>ROUND(I165*H165,2)</f>
        <v>249200</v>
      </c>
      <c r="K165" s="225"/>
      <c r="L165" s="35"/>
      <c r="M165" s="226" t="s">
        <v>1</v>
      </c>
      <c r="N165" s="227" t="s">
        <v>35</v>
      </c>
      <c r="O165" s="196">
        <v>0</v>
      </c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98" t="s">
        <v>178</v>
      </c>
      <c r="AT165" s="198" t="s">
        <v>167</v>
      </c>
      <c r="AU165" s="198" t="s">
        <v>77</v>
      </c>
      <c r="AY165" s="14" t="s">
        <v>113</v>
      </c>
      <c r="BE165" s="199">
        <f>IF(N165="základní",J165,0)</f>
        <v>249200</v>
      </c>
      <c r="BF165" s="199">
        <f>IF(N165="snížená",J165,0)</f>
        <v>0</v>
      </c>
      <c r="BG165" s="199">
        <f>IF(N165="zákl. přenesená",J165,0)</f>
        <v>0</v>
      </c>
      <c r="BH165" s="199">
        <f>IF(N165="sníž. přenesená",J165,0)</f>
        <v>0</v>
      </c>
      <c r="BI165" s="199">
        <f>IF(N165="nulová",J165,0)</f>
        <v>0</v>
      </c>
      <c r="BJ165" s="14" t="s">
        <v>75</v>
      </c>
      <c r="BK165" s="199">
        <f>ROUND(I165*H165,2)</f>
        <v>249200</v>
      </c>
      <c r="BL165" s="14" t="s">
        <v>178</v>
      </c>
      <c r="BM165" s="198" t="s">
        <v>201</v>
      </c>
    </row>
    <row r="166" s="2" customFormat="1">
      <c r="A166" s="29"/>
      <c r="B166" s="30"/>
      <c r="C166" s="31"/>
      <c r="D166" s="200" t="s">
        <v>116</v>
      </c>
      <c r="E166" s="31"/>
      <c r="F166" s="201" t="s">
        <v>199</v>
      </c>
      <c r="G166" s="31"/>
      <c r="H166" s="31"/>
      <c r="I166" s="31"/>
      <c r="J166" s="31"/>
      <c r="K166" s="31"/>
      <c r="L166" s="35"/>
      <c r="M166" s="202"/>
      <c r="N166" s="203"/>
      <c r="O166" s="81"/>
      <c r="P166" s="81"/>
      <c r="Q166" s="81"/>
      <c r="R166" s="81"/>
      <c r="S166" s="81"/>
      <c r="T166" s="82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T166" s="14" t="s">
        <v>116</v>
      </c>
      <c r="AU166" s="14" t="s">
        <v>77</v>
      </c>
    </row>
    <row r="167" s="12" customFormat="1" ht="22.8" customHeight="1">
      <c r="A167" s="12"/>
      <c r="B167" s="204"/>
      <c r="C167" s="205"/>
      <c r="D167" s="206" t="s">
        <v>69</v>
      </c>
      <c r="E167" s="217" t="s">
        <v>202</v>
      </c>
      <c r="F167" s="217" t="s">
        <v>203</v>
      </c>
      <c r="G167" s="205"/>
      <c r="H167" s="205"/>
      <c r="I167" s="205"/>
      <c r="J167" s="218">
        <f>BK167</f>
        <v>6040</v>
      </c>
      <c r="K167" s="205"/>
      <c r="L167" s="209"/>
      <c r="M167" s="210"/>
      <c r="N167" s="211"/>
      <c r="O167" s="211"/>
      <c r="P167" s="212">
        <f>SUM(P168:P169)</f>
        <v>0</v>
      </c>
      <c r="Q167" s="211"/>
      <c r="R167" s="212">
        <f>SUM(R168:R169)</f>
        <v>0</v>
      </c>
      <c r="S167" s="211"/>
      <c r="T167" s="213">
        <f>SUM(T168:T169)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4" t="s">
        <v>77</v>
      </c>
      <c r="AT167" s="215" t="s">
        <v>69</v>
      </c>
      <c r="AU167" s="215" t="s">
        <v>75</v>
      </c>
      <c r="AY167" s="214" t="s">
        <v>113</v>
      </c>
      <c r="BK167" s="216">
        <f>SUM(BK168:BK169)</f>
        <v>6040</v>
      </c>
    </row>
    <row r="168" s="2" customFormat="1" ht="24.15" customHeight="1">
      <c r="A168" s="29"/>
      <c r="B168" s="30"/>
      <c r="C168" s="219" t="s">
        <v>204</v>
      </c>
      <c r="D168" s="219" t="s">
        <v>167</v>
      </c>
      <c r="E168" s="220" t="s">
        <v>205</v>
      </c>
      <c r="F168" s="221" t="s">
        <v>206</v>
      </c>
      <c r="G168" s="222" t="s">
        <v>200</v>
      </c>
      <c r="H168" s="223">
        <v>4</v>
      </c>
      <c r="I168" s="224">
        <v>1510</v>
      </c>
      <c r="J168" s="224">
        <f>ROUND(I168*H168,2)</f>
        <v>6040</v>
      </c>
      <c r="K168" s="225"/>
      <c r="L168" s="35"/>
      <c r="M168" s="226" t="s">
        <v>1</v>
      </c>
      <c r="N168" s="227" t="s">
        <v>35</v>
      </c>
      <c r="O168" s="196">
        <v>0</v>
      </c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98" t="s">
        <v>178</v>
      </c>
      <c r="AT168" s="198" t="s">
        <v>167</v>
      </c>
      <c r="AU168" s="198" t="s">
        <v>77</v>
      </c>
      <c r="AY168" s="14" t="s">
        <v>113</v>
      </c>
      <c r="BE168" s="199">
        <f>IF(N168="základní",J168,0)</f>
        <v>6040</v>
      </c>
      <c r="BF168" s="199">
        <f>IF(N168="snížená",J168,0)</f>
        <v>0</v>
      </c>
      <c r="BG168" s="199">
        <f>IF(N168="zákl. přenesená",J168,0)</f>
        <v>0</v>
      </c>
      <c r="BH168" s="199">
        <f>IF(N168="sníž. přenesená",J168,0)</f>
        <v>0</v>
      </c>
      <c r="BI168" s="199">
        <f>IF(N168="nulová",J168,0)</f>
        <v>0</v>
      </c>
      <c r="BJ168" s="14" t="s">
        <v>75</v>
      </c>
      <c r="BK168" s="199">
        <f>ROUND(I168*H168,2)</f>
        <v>6040</v>
      </c>
      <c r="BL168" s="14" t="s">
        <v>178</v>
      </c>
      <c r="BM168" s="198" t="s">
        <v>207</v>
      </c>
    </row>
    <row r="169" s="2" customFormat="1">
      <c r="A169" s="29"/>
      <c r="B169" s="30"/>
      <c r="C169" s="31"/>
      <c r="D169" s="200" t="s">
        <v>116</v>
      </c>
      <c r="E169" s="31"/>
      <c r="F169" s="201" t="s">
        <v>206</v>
      </c>
      <c r="G169" s="31"/>
      <c r="H169" s="31"/>
      <c r="I169" s="31"/>
      <c r="J169" s="31"/>
      <c r="K169" s="31"/>
      <c r="L169" s="35"/>
      <c r="M169" s="202"/>
      <c r="N169" s="203"/>
      <c r="O169" s="81"/>
      <c r="P169" s="81"/>
      <c r="Q169" s="81"/>
      <c r="R169" s="81"/>
      <c r="S169" s="81"/>
      <c r="T169" s="82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T169" s="14" t="s">
        <v>116</v>
      </c>
      <c r="AU169" s="14" t="s">
        <v>77</v>
      </c>
    </row>
    <row r="170" s="12" customFormat="1" ht="25.92" customHeight="1">
      <c r="A170" s="12"/>
      <c r="B170" s="204"/>
      <c r="C170" s="205"/>
      <c r="D170" s="206" t="s">
        <v>69</v>
      </c>
      <c r="E170" s="207" t="s">
        <v>108</v>
      </c>
      <c r="F170" s="207" t="s">
        <v>208</v>
      </c>
      <c r="G170" s="205"/>
      <c r="H170" s="205"/>
      <c r="I170" s="205"/>
      <c r="J170" s="208">
        <f>BK170</f>
        <v>149932</v>
      </c>
      <c r="K170" s="205"/>
      <c r="L170" s="209"/>
      <c r="M170" s="210"/>
      <c r="N170" s="211"/>
      <c r="O170" s="211"/>
      <c r="P170" s="212">
        <f>P171+P172</f>
        <v>399.72700000000003</v>
      </c>
      <c r="Q170" s="211"/>
      <c r="R170" s="212">
        <f>R171+R172</f>
        <v>0</v>
      </c>
      <c r="S170" s="211"/>
      <c r="T170" s="213">
        <f>T171+T172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4" t="s">
        <v>121</v>
      </c>
      <c r="AT170" s="215" t="s">
        <v>69</v>
      </c>
      <c r="AU170" s="215" t="s">
        <v>70</v>
      </c>
      <c r="AY170" s="214" t="s">
        <v>113</v>
      </c>
      <c r="BK170" s="216">
        <f>BK171+BK172</f>
        <v>149932</v>
      </c>
    </row>
    <row r="171" s="12" customFormat="1" ht="22.8" customHeight="1">
      <c r="A171" s="12"/>
      <c r="B171" s="204"/>
      <c r="C171" s="205"/>
      <c r="D171" s="206" t="s">
        <v>69</v>
      </c>
      <c r="E171" s="217" t="s">
        <v>209</v>
      </c>
      <c r="F171" s="217" t="s">
        <v>210</v>
      </c>
      <c r="G171" s="205"/>
      <c r="H171" s="205"/>
      <c r="I171" s="205"/>
      <c r="J171" s="218">
        <f>BK171</f>
        <v>0</v>
      </c>
      <c r="K171" s="205"/>
      <c r="L171" s="209"/>
      <c r="M171" s="210"/>
      <c r="N171" s="211"/>
      <c r="O171" s="211"/>
      <c r="P171" s="212">
        <v>0</v>
      </c>
      <c r="Q171" s="211"/>
      <c r="R171" s="212">
        <v>0</v>
      </c>
      <c r="S171" s="211"/>
      <c r="T171" s="213"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4" t="s">
        <v>121</v>
      </c>
      <c r="AT171" s="215" t="s">
        <v>69</v>
      </c>
      <c r="AU171" s="215" t="s">
        <v>75</v>
      </c>
      <c r="AY171" s="214" t="s">
        <v>113</v>
      </c>
      <c r="BK171" s="216">
        <v>0</v>
      </c>
    </row>
    <row r="172" s="12" customFormat="1" ht="22.8" customHeight="1">
      <c r="A172" s="12"/>
      <c r="B172" s="204"/>
      <c r="C172" s="205"/>
      <c r="D172" s="206" t="s">
        <v>69</v>
      </c>
      <c r="E172" s="217" t="s">
        <v>211</v>
      </c>
      <c r="F172" s="217" t="s">
        <v>212</v>
      </c>
      <c r="G172" s="205"/>
      <c r="H172" s="205"/>
      <c r="I172" s="205"/>
      <c r="J172" s="218">
        <f>BK172</f>
        <v>149932</v>
      </c>
      <c r="K172" s="205"/>
      <c r="L172" s="209"/>
      <c r="M172" s="210"/>
      <c r="N172" s="211"/>
      <c r="O172" s="211"/>
      <c r="P172" s="212">
        <f>SUM(P173:P182)</f>
        <v>399.72700000000003</v>
      </c>
      <c r="Q172" s="211"/>
      <c r="R172" s="212">
        <f>SUM(R173:R182)</f>
        <v>0</v>
      </c>
      <c r="S172" s="211"/>
      <c r="T172" s="213">
        <f>SUM(T173:T182)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4" t="s">
        <v>121</v>
      </c>
      <c r="AT172" s="215" t="s">
        <v>69</v>
      </c>
      <c r="AU172" s="215" t="s">
        <v>75</v>
      </c>
      <c r="AY172" s="214" t="s">
        <v>113</v>
      </c>
      <c r="BK172" s="216">
        <f>SUM(BK173:BK182)</f>
        <v>149932</v>
      </c>
    </row>
    <row r="173" s="2" customFormat="1" ht="24.15" customHeight="1">
      <c r="A173" s="29"/>
      <c r="B173" s="30"/>
      <c r="C173" s="219" t="s">
        <v>7</v>
      </c>
      <c r="D173" s="219" t="s">
        <v>167</v>
      </c>
      <c r="E173" s="220" t="s">
        <v>213</v>
      </c>
      <c r="F173" s="221" t="s">
        <v>214</v>
      </c>
      <c r="G173" s="222" t="s">
        <v>170</v>
      </c>
      <c r="H173" s="223">
        <v>24</v>
      </c>
      <c r="I173" s="224">
        <v>1630</v>
      </c>
      <c r="J173" s="224">
        <f>ROUND(I173*H173,2)</f>
        <v>39120</v>
      </c>
      <c r="K173" s="225"/>
      <c r="L173" s="35"/>
      <c r="M173" s="226" t="s">
        <v>1</v>
      </c>
      <c r="N173" s="227" t="s">
        <v>35</v>
      </c>
      <c r="O173" s="196">
        <v>4.665</v>
      </c>
      <c r="P173" s="196">
        <f>O173*H173</f>
        <v>111.96000000000001</v>
      </c>
      <c r="Q173" s="196">
        <v>0</v>
      </c>
      <c r="R173" s="196">
        <f>Q173*H173</f>
        <v>0</v>
      </c>
      <c r="S173" s="196">
        <v>0</v>
      </c>
      <c r="T173" s="197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98" t="s">
        <v>175</v>
      </c>
      <c r="AT173" s="198" t="s">
        <v>167</v>
      </c>
      <c r="AU173" s="198" t="s">
        <v>77</v>
      </c>
      <c r="AY173" s="14" t="s">
        <v>113</v>
      </c>
      <c r="BE173" s="199">
        <f>IF(N173="základní",J173,0)</f>
        <v>39120</v>
      </c>
      <c r="BF173" s="199">
        <f>IF(N173="snížená",J173,0)</f>
        <v>0</v>
      </c>
      <c r="BG173" s="199">
        <f>IF(N173="zákl. přenesená",J173,0)</f>
        <v>0</v>
      </c>
      <c r="BH173" s="199">
        <f>IF(N173="sníž. přenesená",J173,0)</f>
        <v>0</v>
      </c>
      <c r="BI173" s="199">
        <f>IF(N173="nulová",J173,0)</f>
        <v>0</v>
      </c>
      <c r="BJ173" s="14" t="s">
        <v>75</v>
      </c>
      <c r="BK173" s="199">
        <f>ROUND(I173*H173,2)</f>
        <v>39120</v>
      </c>
      <c r="BL173" s="14" t="s">
        <v>175</v>
      </c>
      <c r="BM173" s="198" t="s">
        <v>215</v>
      </c>
    </row>
    <row r="174" s="2" customFormat="1">
      <c r="A174" s="29"/>
      <c r="B174" s="30"/>
      <c r="C174" s="31"/>
      <c r="D174" s="200" t="s">
        <v>116</v>
      </c>
      <c r="E174" s="31"/>
      <c r="F174" s="201" t="s">
        <v>216</v>
      </c>
      <c r="G174" s="31"/>
      <c r="H174" s="31"/>
      <c r="I174" s="31"/>
      <c r="J174" s="31"/>
      <c r="K174" s="31"/>
      <c r="L174" s="35"/>
      <c r="M174" s="202"/>
      <c r="N174" s="203"/>
      <c r="O174" s="81"/>
      <c r="P174" s="81"/>
      <c r="Q174" s="81"/>
      <c r="R174" s="81"/>
      <c r="S174" s="81"/>
      <c r="T174" s="82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T174" s="14" t="s">
        <v>116</v>
      </c>
      <c r="AU174" s="14" t="s">
        <v>77</v>
      </c>
    </row>
    <row r="175" s="2" customFormat="1" ht="24.15" customHeight="1">
      <c r="A175" s="29"/>
      <c r="B175" s="30"/>
      <c r="C175" s="219" t="s">
        <v>217</v>
      </c>
      <c r="D175" s="219" t="s">
        <v>167</v>
      </c>
      <c r="E175" s="220" t="s">
        <v>218</v>
      </c>
      <c r="F175" s="221" t="s">
        <v>219</v>
      </c>
      <c r="G175" s="222" t="s">
        <v>170</v>
      </c>
      <c r="H175" s="223">
        <v>130</v>
      </c>
      <c r="I175" s="224">
        <v>175</v>
      </c>
      <c r="J175" s="224">
        <f>ROUND(I175*H175,2)</f>
        <v>22750</v>
      </c>
      <c r="K175" s="225"/>
      <c r="L175" s="35"/>
      <c r="M175" s="226" t="s">
        <v>1</v>
      </c>
      <c r="N175" s="227" t="s">
        <v>35</v>
      </c>
      <c r="O175" s="196">
        <v>0.35999999999999999</v>
      </c>
      <c r="P175" s="196">
        <f>O175*H175</f>
        <v>46.799999999999997</v>
      </c>
      <c r="Q175" s="196">
        <v>0</v>
      </c>
      <c r="R175" s="196">
        <f>Q175*H175</f>
        <v>0</v>
      </c>
      <c r="S175" s="196">
        <v>0</v>
      </c>
      <c r="T175" s="197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98" t="s">
        <v>175</v>
      </c>
      <c r="AT175" s="198" t="s">
        <v>167</v>
      </c>
      <c r="AU175" s="198" t="s">
        <v>77</v>
      </c>
      <c r="AY175" s="14" t="s">
        <v>113</v>
      </c>
      <c r="BE175" s="199">
        <f>IF(N175="základní",J175,0)</f>
        <v>22750</v>
      </c>
      <c r="BF175" s="199">
        <f>IF(N175="snížená",J175,0)</f>
        <v>0</v>
      </c>
      <c r="BG175" s="199">
        <f>IF(N175="zákl. přenesená",J175,0)</f>
        <v>0</v>
      </c>
      <c r="BH175" s="199">
        <f>IF(N175="sníž. přenesená",J175,0)</f>
        <v>0</v>
      </c>
      <c r="BI175" s="199">
        <f>IF(N175="nulová",J175,0)</f>
        <v>0</v>
      </c>
      <c r="BJ175" s="14" t="s">
        <v>75</v>
      </c>
      <c r="BK175" s="199">
        <f>ROUND(I175*H175,2)</f>
        <v>22750</v>
      </c>
      <c r="BL175" s="14" t="s">
        <v>175</v>
      </c>
      <c r="BM175" s="198" t="s">
        <v>220</v>
      </c>
    </row>
    <row r="176" s="2" customFormat="1">
      <c r="A176" s="29"/>
      <c r="B176" s="30"/>
      <c r="C176" s="31"/>
      <c r="D176" s="200" t="s">
        <v>116</v>
      </c>
      <c r="E176" s="31"/>
      <c r="F176" s="201" t="s">
        <v>221</v>
      </c>
      <c r="G176" s="31"/>
      <c r="H176" s="31"/>
      <c r="I176" s="31"/>
      <c r="J176" s="31"/>
      <c r="K176" s="31"/>
      <c r="L176" s="35"/>
      <c r="M176" s="202"/>
      <c r="N176" s="203"/>
      <c r="O176" s="81"/>
      <c r="P176" s="81"/>
      <c r="Q176" s="81"/>
      <c r="R176" s="81"/>
      <c r="S176" s="81"/>
      <c r="T176" s="82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T176" s="14" t="s">
        <v>116</v>
      </c>
      <c r="AU176" s="14" t="s">
        <v>77</v>
      </c>
    </row>
    <row r="177" s="2" customFormat="1" ht="24.15" customHeight="1">
      <c r="A177" s="29"/>
      <c r="B177" s="30"/>
      <c r="C177" s="219" t="s">
        <v>222</v>
      </c>
      <c r="D177" s="219" t="s">
        <v>167</v>
      </c>
      <c r="E177" s="220" t="s">
        <v>223</v>
      </c>
      <c r="F177" s="221" t="s">
        <v>224</v>
      </c>
      <c r="G177" s="222" t="s">
        <v>119</v>
      </c>
      <c r="H177" s="223">
        <v>9</v>
      </c>
      <c r="I177" s="224">
        <v>5910</v>
      </c>
      <c r="J177" s="224">
        <f>ROUND(I177*H177,2)</f>
        <v>53190</v>
      </c>
      <c r="K177" s="225"/>
      <c r="L177" s="35"/>
      <c r="M177" s="226" t="s">
        <v>1</v>
      </c>
      <c r="N177" s="227" t="s">
        <v>35</v>
      </c>
      <c r="O177" s="196">
        <v>16.440000000000001</v>
      </c>
      <c r="P177" s="196">
        <f>O177*H177</f>
        <v>147.96000000000001</v>
      </c>
      <c r="Q177" s="196">
        <v>0</v>
      </c>
      <c r="R177" s="196">
        <f>Q177*H177</f>
        <v>0</v>
      </c>
      <c r="S177" s="196">
        <v>0</v>
      </c>
      <c r="T177" s="197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98" t="s">
        <v>175</v>
      </c>
      <c r="AT177" s="198" t="s">
        <v>167</v>
      </c>
      <c r="AU177" s="198" t="s">
        <v>77</v>
      </c>
      <c r="AY177" s="14" t="s">
        <v>113</v>
      </c>
      <c r="BE177" s="199">
        <f>IF(N177="základní",J177,0)</f>
        <v>53190</v>
      </c>
      <c r="BF177" s="199">
        <f>IF(N177="snížená",J177,0)</f>
        <v>0</v>
      </c>
      <c r="BG177" s="199">
        <f>IF(N177="zákl. přenesená",J177,0)</f>
        <v>0</v>
      </c>
      <c r="BH177" s="199">
        <f>IF(N177="sníž. přenesená",J177,0)</f>
        <v>0</v>
      </c>
      <c r="BI177" s="199">
        <f>IF(N177="nulová",J177,0)</f>
        <v>0</v>
      </c>
      <c r="BJ177" s="14" t="s">
        <v>75</v>
      </c>
      <c r="BK177" s="199">
        <f>ROUND(I177*H177,2)</f>
        <v>53190</v>
      </c>
      <c r="BL177" s="14" t="s">
        <v>175</v>
      </c>
      <c r="BM177" s="198" t="s">
        <v>225</v>
      </c>
    </row>
    <row r="178" s="2" customFormat="1">
      <c r="A178" s="29"/>
      <c r="B178" s="30"/>
      <c r="C178" s="31"/>
      <c r="D178" s="200" t="s">
        <v>116</v>
      </c>
      <c r="E178" s="31"/>
      <c r="F178" s="201" t="s">
        <v>226</v>
      </c>
      <c r="G178" s="31"/>
      <c r="H178" s="31"/>
      <c r="I178" s="31"/>
      <c r="J178" s="31"/>
      <c r="K178" s="31"/>
      <c r="L178" s="35"/>
      <c r="M178" s="202"/>
      <c r="N178" s="203"/>
      <c r="O178" s="81"/>
      <c r="P178" s="81"/>
      <c r="Q178" s="81"/>
      <c r="R178" s="81"/>
      <c r="S178" s="81"/>
      <c r="T178" s="82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T178" s="14" t="s">
        <v>116</v>
      </c>
      <c r="AU178" s="14" t="s">
        <v>77</v>
      </c>
    </row>
    <row r="179" s="2" customFormat="1" ht="24.15" customHeight="1">
      <c r="A179" s="29"/>
      <c r="B179" s="30"/>
      <c r="C179" s="219" t="s">
        <v>227</v>
      </c>
      <c r="D179" s="219" t="s">
        <v>167</v>
      </c>
      <c r="E179" s="220" t="s">
        <v>228</v>
      </c>
      <c r="F179" s="221" t="s">
        <v>229</v>
      </c>
      <c r="G179" s="222" t="s">
        <v>119</v>
      </c>
      <c r="H179" s="223">
        <v>9</v>
      </c>
      <c r="I179" s="224">
        <v>2950</v>
      </c>
      <c r="J179" s="224">
        <f>ROUND(I179*H179,2)</f>
        <v>26550</v>
      </c>
      <c r="K179" s="225"/>
      <c r="L179" s="35"/>
      <c r="M179" s="226" t="s">
        <v>1</v>
      </c>
      <c r="N179" s="227" t="s">
        <v>35</v>
      </c>
      <c r="O179" s="196">
        <v>8.2230000000000008</v>
      </c>
      <c r="P179" s="196">
        <f>O179*H179</f>
        <v>74.007000000000005</v>
      </c>
      <c r="Q179" s="196">
        <v>0</v>
      </c>
      <c r="R179" s="196">
        <f>Q179*H179</f>
        <v>0</v>
      </c>
      <c r="S179" s="196">
        <v>0</v>
      </c>
      <c r="T179" s="197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98" t="s">
        <v>175</v>
      </c>
      <c r="AT179" s="198" t="s">
        <v>167</v>
      </c>
      <c r="AU179" s="198" t="s">
        <v>77</v>
      </c>
      <c r="AY179" s="14" t="s">
        <v>113</v>
      </c>
      <c r="BE179" s="199">
        <f>IF(N179="základní",J179,0)</f>
        <v>26550</v>
      </c>
      <c r="BF179" s="199">
        <f>IF(N179="snížená",J179,0)</f>
        <v>0</v>
      </c>
      <c r="BG179" s="199">
        <f>IF(N179="zákl. přenesená",J179,0)</f>
        <v>0</v>
      </c>
      <c r="BH179" s="199">
        <f>IF(N179="sníž. přenesená",J179,0)</f>
        <v>0</v>
      </c>
      <c r="BI179" s="199">
        <f>IF(N179="nulová",J179,0)</f>
        <v>0</v>
      </c>
      <c r="BJ179" s="14" t="s">
        <v>75</v>
      </c>
      <c r="BK179" s="199">
        <f>ROUND(I179*H179,2)</f>
        <v>26550</v>
      </c>
      <c r="BL179" s="14" t="s">
        <v>175</v>
      </c>
      <c r="BM179" s="198" t="s">
        <v>230</v>
      </c>
    </row>
    <row r="180" s="2" customFormat="1">
      <c r="A180" s="29"/>
      <c r="B180" s="30"/>
      <c r="C180" s="31"/>
      <c r="D180" s="200" t="s">
        <v>116</v>
      </c>
      <c r="E180" s="31"/>
      <c r="F180" s="201" t="s">
        <v>231</v>
      </c>
      <c r="G180" s="31"/>
      <c r="H180" s="31"/>
      <c r="I180" s="31"/>
      <c r="J180" s="31"/>
      <c r="K180" s="31"/>
      <c r="L180" s="35"/>
      <c r="M180" s="202"/>
      <c r="N180" s="203"/>
      <c r="O180" s="81"/>
      <c r="P180" s="81"/>
      <c r="Q180" s="81"/>
      <c r="R180" s="81"/>
      <c r="S180" s="81"/>
      <c r="T180" s="82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T180" s="14" t="s">
        <v>116</v>
      </c>
      <c r="AU180" s="14" t="s">
        <v>77</v>
      </c>
    </row>
    <row r="181" s="2" customFormat="1" ht="24.15" customHeight="1">
      <c r="A181" s="29"/>
      <c r="B181" s="30"/>
      <c r="C181" s="219" t="s">
        <v>232</v>
      </c>
      <c r="D181" s="219" t="s">
        <v>167</v>
      </c>
      <c r="E181" s="220" t="s">
        <v>233</v>
      </c>
      <c r="F181" s="221" t="s">
        <v>234</v>
      </c>
      <c r="G181" s="222" t="s">
        <v>119</v>
      </c>
      <c r="H181" s="223">
        <v>38</v>
      </c>
      <c r="I181" s="224">
        <v>219</v>
      </c>
      <c r="J181" s="224">
        <f>ROUND(I181*H181,2)</f>
        <v>8322</v>
      </c>
      <c r="K181" s="225"/>
      <c r="L181" s="35"/>
      <c r="M181" s="226" t="s">
        <v>1</v>
      </c>
      <c r="N181" s="227" t="s">
        <v>35</v>
      </c>
      <c r="O181" s="196">
        <v>0.5</v>
      </c>
      <c r="P181" s="196">
        <f>O181*H181</f>
        <v>19</v>
      </c>
      <c r="Q181" s="196">
        <v>0</v>
      </c>
      <c r="R181" s="196">
        <f>Q181*H181</f>
        <v>0</v>
      </c>
      <c r="S181" s="196">
        <v>0</v>
      </c>
      <c r="T181" s="197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98" t="s">
        <v>175</v>
      </c>
      <c r="AT181" s="198" t="s">
        <v>167</v>
      </c>
      <c r="AU181" s="198" t="s">
        <v>77</v>
      </c>
      <c r="AY181" s="14" t="s">
        <v>113</v>
      </c>
      <c r="BE181" s="199">
        <f>IF(N181="základní",J181,0)</f>
        <v>8322</v>
      </c>
      <c r="BF181" s="199">
        <f>IF(N181="snížená",J181,0)</f>
        <v>0</v>
      </c>
      <c r="BG181" s="199">
        <f>IF(N181="zákl. přenesená",J181,0)</f>
        <v>0</v>
      </c>
      <c r="BH181" s="199">
        <f>IF(N181="sníž. přenesená",J181,0)</f>
        <v>0</v>
      </c>
      <c r="BI181" s="199">
        <f>IF(N181="nulová",J181,0)</f>
        <v>0</v>
      </c>
      <c r="BJ181" s="14" t="s">
        <v>75</v>
      </c>
      <c r="BK181" s="199">
        <f>ROUND(I181*H181,2)</f>
        <v>8322</v>
      </c>
      <c r="BL181" s="14" t="s">
        <v>175</v>
      </c>
      <c r="BM181" s="198" t="s">
        <v>235</v>
      </c>
    </row>
    <row r="182" s="2" customFormat="1">
      <c r="A182" s="29"/>
      <c r="B182" s="30"/>
      <c r="C182" s="31"/>
      <c r="D182" s="200" t="s">
        <v>116</v>
      </c>
      <c r="E182" s="31"/>
      <c r="F182" s="201" t="s">
        <v>236</v>
      </c>
      <c r="G182" s="31"/>
      <c r="H182" s="31"/>
      <c r="I182" s="31"/>
      <c r="J182" s="31"/>
      <c r="K182" s="31"/>
      <c r="L182" s="35"/>
      <c r="M182" s="202"/>
      <c r="N182" s="203"/>
      <c r="O182" s="81"/>
      <c r="P182" s="81"/>
      <c r="Q182" s="81"/>
      <c r="R182" s="81"/>
      <c r="S182" s="81"/>
      <c r="T182" s="82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T182" s="14" t="s">
        <v>116</v>
      </c>
      <c r="AU182" s="14" t="s">
        <v>77</v>
      </c>
    </row>
    <row r="183" s="12" customFormat="1" ht="25.92" customHeight="1">
      <c r="A183" s="12"/>
      <c r="B183" s="204"/>
      <c r="C183" s="205"/>
      <c r="D183" s="206" t="s">
        <v>69</v>
      </c>
      <c r="E183" s="207" t="s">
        <v>237</v>
      </c>
      <c r="F183" s="207" t="s">
        <v>238</v>
      </c>
      <c r="G183" s="205"/>
      <c r="H183" s="205"/>
      <c r="I183" s="205"/>
      <c r="J183" s="208">
        <f>BK183</f>
        <v>1206804</v>
      </c>
      <c r="K183" s="205"/>
      <c r="L183" s="209"/>
      <c r="M183" s="210"/>
      <c r="N183" s="211"/>
      <c r="O183" s="211"/>
      <c r="P183" s="212">
        <f>SUM(P184:P201)</f>
        <v>0</v>
      </c>
      <c r="Q183" s="211"/>
      <c r="R183" s="212">
        <f>SUM(R184:R201)</f>
        <v>0</v>
      </c>
      <c r="S183" s="211"/>
      <c r="T183" s="213">
        <f>SUM(T184:T201)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4" t="s">
        <v>114</v>
      </c>
      <c r="AT183" s="215" t="s">
        <v>69</v>
      </c>
      <c r="AU183" s="215" t="s">
        <v>70</v>
      </c>
      <c r="AY183" s="214" t="s">
        <v>113</v>
      </c>
      <c r="BK183" s="216">
        <f>SUM(BK184:BK201)</f>
        <v>1206804</v>
      </c>
    </row>
    <row r="184" s="2" customFormat="1" ht="24.15" customHeight="1">
      <c r="A184" s="29"/>
      <c r="B184" s="30"/>
      <c r="C184" s="219" t="s">
        <v>239</v>
      </c>
      <c r="D184" s="219" t="s">
        <v>167</v>
      </c>
      <c r="E184" s="220" t="s">
        <v>240</v>
      </c>
      <c r="F184" s="221" t="s">
        <v>241</v>
      </c>
      <c r="G184" s="222" t="s">
        <v>200</v>
      </c>
      <c r="H184" s="223">
        <v>20</v>
      </c>
      <c r="I184" s="224">
        <v>1800</v>
      </c>
      <c r="J184" s="224">
        <f>ROUND(I184*H184,2)</f>
        <v>36000</v>
      </c>
      <c r="K184" s="225"/>
      <c r="L184" s="35"/>
      <c r="M184" s="226" t="s">
        <v>1</v>
      </c>
      <c r="N184" s="227" t="s">
        <v>35</v>
      </c>
      <c r="O184" s="196">
        <v>0</v>
      </c>
      <c r="P184" s="196">
        <f>O184*H184</f>
        <v>0</v>
      </c>
      <c r="Q184" s="196">
        <v>0</v>
      </c>
      <c r="R184" s="196">
        <f>Q184*H184</f>
        <v>0</v>
      </c>
      <c r="S184" s="196">
        <v>0</v>
      </c>
      <c r="T184" s="197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98" t="s">
        <v>242</v>
      </c>
      <c r="AT184" s="198" t="s">
        <v>167</v>
      </c>
      <c r="AU184" s="198" t="s">
        <v>75</v>
      </c>
      <c r="AY184" s="14" t="s">
        <v>113</v>
      </c>
      <c r="BE184" s="199">
        <f>IF(N184="základní",J184,0)</f>
        <v>36000</v>
      </c>
      <c r="BF184" s="199">
        <f>IF(N184="snížená",J184,0)</f>
        <v>0</v>
      </c>
      <c r="BG184" s="199">
        <f>IF(N184="zákl. přenesená",J184,0)</f>
        <v>0</v>
      </c>
      <c r="BH184" s="199">
        <f>IF(N184="sníž. přenesená",J184,0)</f>
        <v>0</v>
      </c>
      <c r="BI184" s="199">
        <f>IF(N184="nulová",J184,0)</f>
        <v>0</v>
      </c>
      <c r="BJ184" s="14" t="s">
        <v>75</v>
      </c>
      <c r="BK184" s="199">
        <f>ROUND(I184*H184,2)</f>
        <v>36000</v>
      </c>
      <c r="BL184" s="14" t="s">
        <v>242</v>
      </c>
      <c r="BM184" s="198" t="s">
        <v>243</v>
      </c>
    </row>
    <row r="185" s="2" customFormat="1">
      <c r="A185" s="29"/>
      <c r="B185" s="30"/>
      <c r="C185" s="31"/>
      <c r="D185" s="200" t="s">
        <v>116</v>
      </c>
      <c r="E185" s="31"/>
      <c r="F185" s="201" t="s">
        <v>241</v>
      </c>
      <c r="G185" s="31"/>
      <c r="H185" s="31"/>
      <c r="I185" s="31"/>
      <c r="J185" s="31"/>
      <c r="K185" s="31"/>
      <c r="L185" s="35"/>
      <c r="M185" s="202"/>
      <c r="N185" s="203"/>
      <c r="O185" s="81"/>
      <c r="P185" s="81"/>
      <c r="Q185" s="81"/>
      <c r="R185" s="81"/>
      <c r="S185" s="81"/>
      <c r="T185" s="82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T185" s="14" t="s">
        <v>116</v>
      </c>
      <c r="AU185" s="14" t="s">
        <v>75</v>
      </c>
    </row>
    <row r="186" s="2" customFormat="1" ht="24.15" customHeight="1">
      <c r="A186" s="29"/>
      <c r="B186" s="30"/>
      <c r="C186" s="219" t="s">
        <v>244</v>
      </c>
      <c r="D186" s="219" t="s">
        <v>167</v>
      </c>
      <c r="E186" s="220" t="s">
        <v>245</v>
      </c>
      <c r="F186" s="221" t="s">
        <v>246</v>
      </c>
      <c r="G186" s="222" t="s">
        <v>247</v>
      </c>
      <c r="H186" s="223">
        <v>1</v>
      </c>
      <c r="I186" s="224">
        <v>20000</v>
      </c>
      <c r="J186" s="224">
        <f>ROUND(I186*H186,2)</f>
        <v>20000</v>
      </c>
      <c r="K186" s="225"/>
      <c r="L186" s="35"/>
      <c r="M186" s="226" t="s">
        <v>1</v>
      </c>
      <c r="N186" s="227" t="s">
        <v>35</v>
      </c>
      <c r="O186" s="196">
        <v>0</v>
      </c>
      <c r="P186" s="196">
        <f>O186*H186</f>
        <v>0</v>
      </c>
      <c r="Q186" s="196">
        <v>0</v>
      </c>
      <c r="R186" s="196">
        <f>Q186*H186</f>
        <v>0</v>
      </c>
      <c r="S186" s="196">
        <v>0</v>
      </c>
      <c r="T186" s="197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98" t="s">
        <v>242</v>
      </c>
      <c r="AT186" s="198" t="s">
        <v>167</v>
      </c>
      <c r="AU186" s="198" t="s">
        <v>75</v>
      </c>
      <c r="AY186" s="14" t="s">
        <v>113</v>
      </c>
      <c r="BE186" s="199">
        <f>IF(N186="základní",J186,0)</f>
        <v>20000</v>
      </c>
      <c r="BF186" s="199">
        <f>IF(N186="snížená",J186,0)</f>
        <v>0</v>
      </c>
      <c r="BG186" s="199">
        <f>IF(N186="zákl. přenesená",J186,0)</f>
        <v>0</v>
      </c>
      <c r="BH186" s="199">
        <f>IF(N186="sníž. přenesená",J186,0)</f>
        <v>0</v>
      </c>
      <c r="BI186" s="199">
        <f>IF(N186="nulová",J186,0)</f>
        <v>0</v>
      </c>
      <c r="BJ186" s="14" t="s">
        <v>75</v>
      </c>
      <c r="BK186" s="199">
        <f>ROUND(I186*H186,2)</f>
        <v>20000</v>
      </c>
      <c r="BL186" s="14" t="s">
        <v>242</v>
      </c>
      <c r="BM186" s="198" t="s">
        <v>248</v>
      </c>
    </row>
    <row r="187" s="2" customFormat="1">
      <c r="A187" s="29"/>
      <c r="B187" s="30"/>
      <c r="C187" s="31"/>
      <c r="D187" s="200" t="s">
        <v>116</v>
      </c>
      <c r="E187" s="31"/>
      <c r="F187" s="201" t="s">
        <v>246</v>
      </c>
      <c r="G187" s="31"/>
      <c r="H187" s="31"/>
      <c r="I187" s="31"/>
      <c r="J187" s="31"/>
      <c r="K187" s="31"/>
      <c r="L187" s="35"/>
      <c r="M187" s="202"/>
      <c r="N187" s="203"/>
      <c r="O187" s="81"/>
      <c r="P187" s="81"/>
      <c r="Q187" s="81"/>
      <c r="R187" s="81"/>
      <c r="S187" s="81"/>
      <c r="T187" s="82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T187" s="14" t="s">
        <v>116</v>
      </c>
      <c r="AU187" s="14" t="s">
        <v>75</v>
      </c>
    </row>
    <row r="188" s="2" customFormat="1" ht="33" customHeight="1">
      <c r="A188" s="29"/>
      <c r="B188" s="30"/>
      <c r="C188" s="219" t="s">
        <v>249</v>
      </c>
      <c r="D188" s="219" t="s">
        <v>167</v>
      </c>
      <c r="E188" s="220" t="s">
        <v>250</v>
      </c>
      <c r="F188" s="221" t="s">
        <v>251</v>
      </c>
      <c r="G188" s="222" t="s">
        <v>252</v>
      </c>
      <c r="H188" s="223">
        <v>420</v>
      </c>
      <c r="I188" s="224">
        <v>547</v>
      </c>
      <c r="J188" s="224">
        <f>ROUND(I188*H188,2)</f>
        <v>229740</v>
      </c>
      <c r="K188" s="225"/>
      <c r="L188" s="35"/>
      <c r="M188" s="226" t="s">
        <v>1</v>
      </c>
      <c r="N188" s="227" t="s">
        <v>35</v>
      </c>
      <c r="O188" s="196">
        <v>0</v>
      </c>
      <c r="P188" s="196">
        <f>O188*H188</f>
        <v>0</v>
      </c>
      <c r="Q188" s="196">
        <v>0</v>
      </c>
      <c r="R188" s="196">
        <f>Q188*H188</f>
        <v>0</v>
      </c>
      <c r="S188" s="196">
        <v>0</v>
      </c>
      <c r="T188" s="197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98" t="s">
        <v>242</v>
      </c>
      <c r="AT188" s="198" t="s">
        <v>167</v>
      </c>
      <c r="AU188" s="198" t="s">
        <v>75</v>
      </c>
      <c r="AY188" s="14" t="s">
        <v>113</v>
      </c>
      <c r="BE188" s="199">
        <f>IF(N188="základní",J188,0)</f>
        <v>229740</v>
      </c>
      <c r="BF188" s="199">
        <f>IF(N188="snížená",J188,0)</f>
        <v>0</v>
      </c>
      <c r="BG188" s="199">
        <f>IF(N188="zákl. přenesená",J188,0)</f>
        <v>0</v>
      </c>
      <c r="BH188" s="199">
        <f>IF(N188="sníž. přenesená",J188,0)</f>
        <v>0</v>
      </c>
      <c r="BI188" s="199">
        <f>IF(N188="nulová",J188,0)</f>
        <v>0</v>
      </c>
      <c r="BJ188" s="14" t="s">
        <v>75</v>
      </c>
      <c r="BK188" s="199">
        <f>ROUND(I188*H188,2)</f>
        <v>229740</v>
      </c>
      <c r="BL188" s="14" t="s">
        <v>242</v>
      </c>
      <c r="BM188" s="198" t="s">
        <v>253</v>
      </c>
    </row>
    <row r="189" s="2" customFormat="1">
      <c r="A189" s="29"/>
      <c r="B189" s="30"/>
      <c r="C189" s="31"/>
      <c r="D189" s="200" t="s">
        <v>116</v>
      </c>
      <c r="E189" s="31"/>
      <c r="F189" s="201" t="s">
        <v>254</v>
      </c>
      <c r="G189" s="31"/>
      <c r="H189" s="31"/>
      <c r="I189" s="31"/>
      <c r="J189" s="31"/>
      <c r="K189" s="31"/>
      <c r="L189" s="35"/>
      <c r="M189" s="202"/>
      <c r="N189" s="203"/>
      <c r="O189" s="81"/>
      <c r="P189" s="81"/>
      <c r="Q189" s="81"/>
      <c r="R189" s="81"/>
      <c r="S189" s="81"/>
      <c r="T189" s="82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T189" s="14" t="s">
        <v>116</v>
      </c>
      <c r="AU189" s="14" t="s">
        <v>75</v>
      </c>
    </row>
    <row r="190" s="2" customFormat="1" ht="24.15" customHeight="1">
      <c r="A190" s="29"/>
      <c r="B190" s="30"/>
      <c r="C190" s="219" t="s">
        <v>255</v>
      </c>
      <c r="D190" s="219" t="s">
        <v>167</v>
      </c>
      <c r="E190" s="220" t="s">
        <v>256</v>
      </c>
      <c r="F190" s="221" t="s">
        <v>257</v>
      </c>
      <c r="G190" s="222" t="s">
        <v>119</v>
      </c>
      <c r="H190" s="223">
        <v>4</v>
      </c>
      <c r="I190" s="224">
        <v>672</v>
      </c>
      <c r="J190" s="224">
        <f>ROUND(I190*H190,2)</f>
        <v>2688</v>
      </c>
      <c r="K190" s="225"/>
      <c r="L190" s="35"/>
      <c r="M190" s="226" t="s">
        <v>1</v>
      </c>
      <c r="N190" s="227" t="s">
        <v>35</v>
      </c>
      <c r="O190" s="196">
        <v>0</v>
      </c>
      <c r="P190" s="196">
        <f>O190*H190</f>
        <v>0</v>
      </c>
      <c r="Q190" s="196">
        <v>0</v>
      </c>
      <c r="R190" s="196">
        <f>Q190*H190</f>
        <v>0</v>
      </c>
      <c r="S190" s="196">
        <v>0</v>
      </c>
      <c r="T190" s="197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98" t="s">
        <v>242</v>
      </c>
      <c r="AT190" s="198" t="s">
        <v>167</v>
      </c>
      <c r="AU190" s="198" t="s">
        <v>75</v>
      </c>
      <c r="AY190" s="14" t="s">
        <v>113</v>
      </c>
      <c r="BE190" s="199">
        <f>IF(N190="základní",J190,0)</f>
        <v>2688</v>
      </c>
      <c r="BF190" s="199">
        <f>IF(N190="snížená",J190,0)</f>
        <v>0</v>
      </c>
      <c r="BG190" s="199">
        <f>IF(N190="zákl. přenesená",J190,0)</f>
        <v>0</v>
      </c>
      <c r="BH190" s="199">
        <f>IF(N190="sníž. přenesená",J190,0)</f>
        <v>0</v>
      </c>
      <c r="BI190" s="199">
        <f>IF(N190="nulová",J190,0)</f>
        <v>0</v>
      </c>
      <c r="BJ190" s="14" t="s">
        <v>75</v>
      </c>
      <c r="BK190" s="199">
        <f>ROUND(I190*H190,2)</f>
        <v>2688</v>
      </c>
      <c r="BL190" s="14" t="s">
        <v>242</v>
      </c>
      <c r="BM190" s="198" t="s">
        <v>258</v>
      </c>
    </row>
    <row r="191" s="2" customFormat="1">
      <c r="A191" s="29"/>
      <c r="B191" s="30"/>
      <c r="C191" s="31"/>
      <c r="D191" s="200" t="s">
        <v>116</v>
      </c>
      <c r="E191" s="31"/>
      <c r="F191" s="201" t="s">
        <v>257</v>
      </c>
      <c r="G191" s="31"/>
      <c r="H191" s="31"/>
      <c r="I191" s="31"/>
      <c r="J191" s="31"/>
      <c r="K191" s="31"/>
      <c r="L191" s="35"/>
      <c r="M191" s="202"/>
      <c r="N191" s="203"/>
      <c r="O191" s="81"/>
      <c r="P191" s="81"/>
      <c r="Q191" s="81"/>
      <c r="R191" s="81"/>
      <c r="S191" s="81"/>
      <c r="T191" s="82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T191" s="14" t="s">
        <v>116</v>
      </c>
      <c r="AU191" s="14" t="s">
        <v>75</v>
      </c>
    </row>
    <row r="192" s="2" customFormat="1" ht="24.15" customHeight="1">
      <c r="A192" s="29"/>
      <c r="B192" s="30"/>
      <c r="C192" s="219" t="s">
        <v>259</v>
      </c>
      <c r="D192" s="219" t="s">
        <v>167</v>
      </c>
      <c r="E192" s="220" t="s">
        <v>260</v>
      </c>
      <c r="F192" s="221" t="s">
        <v>261</v>
      </c>
      <c r="G192" s="222" t="s">
        <v>119</v>
      </c>
      <c r="H192" s="223">
        <v>19</v>
      </c>
      <c r="I192" s="224">
        <v>944</v>
      </c>
      <c r="J192" s="224">
        <f>ROUND(I192*H192,2)</f>
        <v>17936</v>
      </c>
      <c r="K192" s="225"/>
      <c r="L192" s="35"/>
      <c r="M192" s="226" t="s">
        <v>1</v>
      </c>
      <c r="N192" s="227" t="s">
        <v>35</v>
      </c>
      <c r="O192" s="196">
        <v>0</v>
      </c>
      <c r="P192" s="196">
        <f>O192*H192</f>
        <v>0</v>
      </c>
      <c r="Q192" s="196">
        <v>0</v>
      </c>
      <c r="R192" s="196">
        <f>Q192*H192</f>
        <v>0</v>
      </c>
      <c r="S192" s="196">
        <v>0</v>
      </c>
      <c r="T192" s="197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98" t="s">
        <v>242</v>
      </c>
      <c r="AT192" s="198" t="s">
        <v>167</v>
      </c>
      <c r="AU192" s="198" t="s">
        <v>75</v>
      </c>
      <c r="AY192" s="14" t="s">
        <v>113</v>
      </c>
      <c r="BE192" s="199">
        <f>IF(N192="základní",J192,0)</f>
        <v>17936</v>
      </c>
      <c r="BF192" s="199">
        <f>IF(N192="snížená",J192,0)</f>
        <v>0</v>
      </c>
      <c r="BG192" s="199">
        <f>IF(N192="zákl. přenesená",J192,0)</f>
        <v>0</v>
      </c>
      <c r="BH192" s="199">
        <f>IF(N192="sníž. přenesená",J192,0)</f>
        <v>0</v>
      </c>
      <c r="BI192" s="199">
        <f>IF(N192="nulová",J192,0)</f>
        <v>0</v>
      </c>
      <c r="BJ192" s="14" t="s">
        <v>75</v>
      </c>
      <c r="BK192" s="199">
        <f>ROUND(I192*H192,2)</f>
        <v>17936</v>
      </c>
      <c r="BL192" s="14" t="s">
        <v>242</v>
      </c>
      <c r="BM192" s="198" t="s">
        <v>262</v>
      </c>
    </row>
    <row r="193" s="2" customFormat="1">
      <c r="A193" s="29"/>
      <c r="B193" s="30"/>
      <c r="C193" s="31"/>
      <c r="D193" s="200" t="s">
        <v>116</v>
      </c>
      <c r="E193" s="31"/>
      <c r="F193" s="201" t="s">
        <v>261</v>
      </c>
      <c r="G193" s="31"/>
      <c r="H193" s="31"/>
      <c r="I193" s="31"/>
      <c r="J193" s="31"/>
      <c r="K193" s="31"/>
      <c r="L193" s="35"/>
      <c r="M193" s="202"/>
      <c r="N193" s="203"/>
      <c r="O193" s="81"/>
      <c r="P193" s="81"/>
      <c r="Q193" s="81"/>
      <c r="R193" s="81"/>
      <c r="S193" s="81"/>
      <c r="T193" s="82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T193" s="14" t="s">
        <v>116</v>
      </c>
      <c r="AU193" s="14" t="s">
        <v>75</v>
      </c>
    </row>
    <row r="194" s="2" customFormat="1" ht="24.15" customHeight="1">
      <c r="A194" s="29"/>
      <c r="B194" s="30"/>
      <c r="C194" s="219" t="s">
        <v>263</v>
      </c>
      <c r="D194" s="219" t="s">
        <v>167</v>
      </c>
      <c r="E194" s="220" t="s">
        <v>264</v>
      </c>
      <c r="F194" s="221" t="s">
        <v>265</v>
      </c>
      <c r="G194" s="222" t="s">
        <v>119</v>
      </c>
      <c r="H194" s="223">
        <v>40</v>
      </c>
      <c r="I194" s="224">
        <v>271</v>
      </c>
      <c r="J194" s="224">
        <f>ROUND(I194*H194,2)</f>
        <v>10840</v>
      </c>
      <c r="K194" s="225"/>
      <c r="L194" s="35"/>
      <c r="M194" s="226" t="s">
        <v>1</v>
      </c>
      <c r="N194" s="227" t="s">
        <v>35</v>
      </c>
      <c r="O194" s="196">
        <v>0</v>
      </c>
      <c r="P194" s="196">
        <f>O194*H194</f>
        <v>0</v>
      </c>
      <c r="Q194" s="196">
        <v>0</v>
      </c>
      <c r="R194" s="196">
        <f>Q194*H194</f>
        <v>0</v>
      </c>
      <c r="S194" s="196">
        <v>0</v>
      </c>
      <c r="T194" s="197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98" t="s">
        <v>242</v>
      </c>
      <c r="AT194" s="198" t="s">
        <v>167</v>
      </c>
      <c r="AU194" s="198" t="s">
        <v>75</v>
      </c>
      <c r="AY194" s="14" t="s">
        <v>113</v>
      </c>
      <c r="BE194" s="199">
        <f>IF(N194="základní",J194,0)</f>
        <v>10840</v>
      </c>
      <c r="BF194" s="199">
        <f>IF(N194="snížená",J194,0)</f>
        <v>0</v>
      </c>
      <c r="BG194" s="199">
        <f>IF(N194="zákl. přenesená",J194,0)</f>
        <v>0</v>
      </c>
      <c r="BH194" s="199">
        <f>IF(N194="sníž. přenesená",J194,0)</f>
        <v>0</v>
      </c>
      <c r="BI194" s="199">
        <f>IF(N194="nulová",J194,0)</f>
        <v>0</v>
      </c>
      <c r="BJ194" s="14" t="s">
        <v>75</v>
      </c>
      <c r="BK194" s="199">
        <f>ROUND(I194*H194,2)</f>
        <v>10840</v>
      </c>
      <c r="BL194" s="14" t="s">
        <v>242</v>
      </c>
      <c r="BM194" s="198" t="s">
        <v>266</v>
      </c>
    </row>
    <row r="195" s="2" customFormat="1">
      <c r="A195" s="29"/>
      <c r="B195" s="30"/>
      <c r="C195" s="31"/>
      <c r="D195" s="200" t="s">
        <v>116</v>
      </c>
      <c r="E195" s="31"/>
      <c r="F195" s="201" t="s">
        <v>265</v>
      </c>
      <c r="G195" s="31"/>
      <c r="H195" s="31"/>
      <c r="I195" s="31"/>
      <c r="J195" s="31"/>
      <c r="K195" s="31"/>
      <c r="L195" s="35"/>
      <c r="M195" s="202"/>
      <c r="N195" s="203"/>
      <c r="O195" s="81"/>
      <c r="P195" s="81"/>
      <c r="Q195" s="81"/>
      <c r="R195" s="81"/>
      <c r="S195" s="81"/>
      <c r="T195" s="82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T195" s="14" t="s">
        <v>116</v>
      </c>
      <c r="AU195" s="14" t="s">
        <v>75</v>
      </c>
    </row>
    <row r="196" s="2" customFormat="1" ht="24.15" customHeight="1">
      <c r="A196" s="29"/>
      <c r="B196" s="30"/>
      <c r="C196" s="219" t="s">
        <v>267</v>
      </c>
      <c r="D196" s="219" t="s">
        <v>167</v>
      </c>
      <c r="E196" s="220" t="s">
        <v>268</v>
      </c>
      <c r="F196" s="221" t="s">
        <v>269</v>
      </c>
      <c r="G196" s="222" t="s">
        <v>119</v>
      </c>
      <c r="H196" s="223">
        <v>19</v>
      </c>
      <c r="I196" s="224">
        <v>9600</v>
      </c>
      <c r="J196" s="224">
        <f>ROUND(I196*H196,2)</f>
        <v>182400</v>
      </c>
      <c r="K196" s="225"/>
      <c r="L196" s="35"/>
      <c r="M196" s="226" t="s">
        <v>1</v>
      </c>
      <c r="N196" s="227" t="s">
        <v>35</v>
      </c>
      <c r="O196" s="196">
        <v>0</v>
      </c>
      <c r="P196" s="196">
        <f>O196*H196</f>
        <v>0</v>
      </c>
      <c r="Q196" s="196">
        <v>0</v>
      </c>
      <c r="R196" s="196">
        <f>Q196*H196</f>
        <v>0</v>
      </c>
      <c r="S196" s="196">
        <v>0</v>
      </c>
      <c r="T196" s="197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98" t="s">
        <v>242</v>
      </c>
      <c r="AT196" s="198" t="s">
        <v>167</v>
      </c>
      <c r="AU196" s="198" t="s">
        <v>75</v>
      </c>
      <c r="AY196" s="14" t="s">
        <v>113</v>
      </c>
      <c r="BE196" s="199">
        <f>IF(N196="základní",J196,0)</f>
        <v>182400</v>
      </c>
      <c r="BF196" s="199">
        <f>IF(N196="snížená",J196,0)</f>
        <v>0</v>
      </c>
      <c r="BG196" s="199">
        <f>IF(N196="zákl. přenesená",J196,0)</f>
        <v>0</v>
      </c>
      <c r="BH196" s="199">
        <f>IF(N196="sníž. přenesená",J196,0)</f>
        <v>0</v>
      </c>
      <c r="BI196" s="199">
        <f>IF(N196="nulová",J196,0)</f>
        <v>0</v>
      </c>
      <c r="BJ196" s="14" t="s">
        <v>75</v>
      </c>
      <c r="BK196" s="199">
        <f>ROUND(I196*H196,2)</f>
        <v>182400</v>
      </c>
      <c r="BL196" s="14" t="s">
        <v>242</v>
      </c>
      <c r="BM196" s="198" t="s">
        <v>270</v>
      </c>
    </row>
    <row r="197" s="2" customFormat="1">
      <c r="A197" s="29"/>
      <c r="B197" s="30"/>
      <c r="C197" s="31"/>
      <c r="D197" s="200" t="s">
        <v>116</v>
      </c>
      <c r="E197" s="31"/>
      <c r="F197" s="201" t="s">
        <v>269</v>
      </c>
      <c r="G197" s="31"/>
      <c r="H197" s="31"/>
      <c r="I197" s="31"/>
      <c r="J197" s="31"/>
      <c r="K197" s="31"/>
      <c r="L197" s="35"/>
      <c r="M197" s="202"/>
      <c r="N197" s="203"/>
      <c r="O197" s="81"/>
      <c r="P197" s="81"/>
      <c r="Q197" s="81"/>
      <c r="R197" s="81"/>
      <c r="S197" s="81"/>
      <c r="T197" s="82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T197" s="14" t="s">
        <v>116</v>
      </c>
      <c r="AU197" s="14" t="s">
        <v>75</v>
      </c>
    </row>
    <row r="198" s="2" customFormat="1" ht="16.5" customHeight="1">
      <c r="A198" s="29"/>
      <c r="B198" s="30"/>
      <c r="C198" s="219" t="s">
        <v>271</v>
      </c>
      <c r="D198" s="219" t="s">
        <v>167</v>
      </c>
      <c r="E198" s="220" t="s">
        <v>272</v>
      </c>
      <c r="F198" s="221" t="s">
        <v>273</v>
      </c>
      <c r="G198" s="222" t="s">
        <v>111</v>
      </c>
      <c r="H198" s="223">
        <v>12000</v>
      </c>
      <c r="I198" s="224">
        <v>40.600000000000001</v>
      </c>
      <c r="J198" s="224">
        <f>ROUND(I198*H198,2)</f>
        <v>487200</v>
      </c>
      <c r="K198" s="225"/>
      <c r="L198" s="35"/>
      <c r="M198" s="226" t="s">
        <v>1</v>
      </c>
      <c r="N198" s="227" t="s">
        <v>35</v>
      </c>
      <c r="O198" s="196">
        <v>0</v>
      </c>
      <c r="P198" s="196">
        <f>O198*H198</f>
        <v>0</v>
      </c>
      <c r="Q198" s="196">
        <v>0</v>
      </c>
      <c r="R198" s="196">
        <f>Q198*H198</f>
        <v>0</v>
      </c>
      <c r="S198" s="196">
        <v>0</v>
      </c>
      <c r="T198" s="197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98" t="s">
        <v>242</v>
      </c>
      <c r="AT198" s="198" t="s">
        <v>167</v>
      </c>
      <c r="AU198" s="198" t="s">
        <v>75</v>
      </c>
      <c r="AY198" s="14" t="s">
        <v>113</v>
      </c>
      <c r="BE198" s="199">
        <f>IF(N198="základní",J198,0)</f>
        <v>487200</v>
      </c>
      <c r="BF198" s="199">
        <f>IF(N198="snížená",J198,0)</f>
        <v>0</v>
      </c>
      <c r="BG198" s="199">
        <f>IF(N198="zákl. přenesená",J198,0)</f>
        <v>0</v>
      </c>
      <c r="BH198" s="199">
        <f>IF(N198="sníž. přenesená",J198,0)</f>
        <v>0</v>
      </c>
      <c r="BI198" s="199">
        <f>IF(N198="nulová",J198,0)</f>
        <v>0</v>
      </c>
      <c r="BJ198" s="14" t="s">
        <v>75</v>
      </c>
      <c r="BK198" s="199">
        <f>ROUND(I198*H198,2)</f>
        <v>487200</v>
      </c>
      <c r="BL198" s="14" t="s">
        <v>242</v>
      </c>
      <c r="BM198" s="198" t="s">
        <v>274</v>
      </c>
    </row>
    <row r="199" s="2" customFormat="1">
      <c r="A199" s="29"/>
      <c r="B199" s="30"/>
      <c r="C199" s="31"/>
      <c r="D199" s="200" t="s">
        <v>116</v>
      </c>
      <c r="E199" s="31"/>
      <c r="F199" s="201" t="s">
        <v>273</v>
      </c>
      <c r="G199" s="31"/>
      <c r="H199" s="31"/>
      <c r="I199" s="31"/>
      <c r="J199" s="31"/>
      <c r="K199" s="31"/>
      <c r="L199" s="35"/>
      <c r="M199" s="202"/>
      <c r="N199" s="203"/>
      <c r="O199" s="81"/>
      <c r="P199" s="81"/>
      <c r="Q199" s="81"/>
      <c r="R199" s="81"/>
      <c r="S199" s="81"/>
      <c r="T199" s="82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T199" s="14" t="s">
        <v>116</v>
      </c>
      <c r="AU199" s="14" t="s">
        <v>75</v>
      </c>
    </row>
    <row r="200" s="2" customFormat="1" ht="16.5" customHeight="1">
      <c r="A200" s="29"/>
      <c r="B200" s="30"/>
      <c r="C200" s="219" t="s">
        <v>275</v>
      </c>
      <c r="D200" s="219" t="s">
        <v>167</v>
      </c>
      <c r="E200" s="220" t="s">
        <v>276</v>
      </c>
      <c r="F200" s="221" t="s">
        <v>277</v>
      </c>
      <c r="G200" s="222" t="s">
        <v>252</v>
      </c>
      <c r="H200" s="223">
        <v>200</v>
      </c>
      <c r="I200" s="224">
        <v>1100</v>
      </c>
      <c r="J200" s="224">
        <f>ROUND(I200*H200,2)</f>
        <v>220000</v>
      </c>
      <c r="K200" s="225"/>
      <c r="L200" s="35"/>
      <c r="M200" s="226" t="s">
        <v>1</v>
      </c>
      <c r="N200" s="227" t="s">
        <v>35</v>
      </c>
      <c r="O200" s="196">
        <v>0</v>
      </c>
      <c r="P200" s="196">
        <f>O200*H200</f>
        <v>0</v>
      </c>
      <c r="Q200" s="196">
        <v>0</v>
      </c>
      <c r="R200" s="196">
        <f>Q200*H200</f>
        <v>0</v>
      </c>
      <c r="S200" s="196">
        <v>0</v>
      </c>
      <c r="T200" s="197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98" t="s">
        <v>242</v>
      </c>
      <c r="AT200" s="198" t="s">
        <v>167</v>
      </c>
      <c r="AU200" s="198" t="s">
        <v>75</v>
      </c>
      <c r="AY200" s="14" t="s">
        <v>113</v>
      </c>
      <c r="BE200" s="199">
        <f>IF(N200="základní",J200,0)</f>
        <v>220000</v>
      </c>
      <c r="BF200" s="199">
        <f>IF(N200="snížená",J200,0)</f>
        <v>0</v>
      </c>
      <c r="BG200" s="199">
        <f>IF(N200="zákl. přenesená",J200,0)</f>
        <v>0</v>
      </c>
      <c r="BH200" s="199">
        <f>IF(N200="sníž. přenesená",J200,0)</f>
        <v>0</v>
      </c>
      <c r="BI200" s="199">
        <f>IF(N200="nulová",J200,0)</f>
        <v>0</v>
      </c>
      <c r="BJ200" s="14" t="s">
        <v>75</v>
      </c>
      <c r="BK200" s="199">
        <f>ROUND(I200*H200,2)</f>
        <v>220000</v>
      </c>
      <c r="BL200" s="14" t="s">
        <v>242</v>
      </c>
      <c r="BM200" s="198" t="s">
        <v>278</v>
      </c>
    </row>
    <row r="201" s="2" customFormat="1">
      <c r="A201" s="29"/>
      <c r="B201" s="30"/>
      <c r="C201" s="31"/>
      <c r="D201" s="200" t="s">
        <v>116</v>
      </c>
      <c r="E201" s="31"/>
      <c r="F201" s="201" t="s">
        <v>277</v>
      </c>
      <c r="G201" s="31"/>
      <c r="H201" s="31"/>
      <c r="I201" s="31"/>
      <c r="J201" s="31"/>
      <c r="K201" s="31"/>
      <c r="L201" s="35"/>
      <c r="M201" s="202"/>
      <c r="N201" s="203"/>
      <c r="O201" s="81"/>
      <c r="P201" s="81"/>
      <c r="Q201" s="81"/>
      <c r="R201" s="81"/>
      <c r="S201" s="81"/>
      <c r="T201" s="82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T201" s="14" t="s">
        <v>116</v>
      </c>
      <c r="AU201" s="14" t="s">
        <v>75</v>
      </c>
    </row>
    <row r="202" s="12" customFormat="1" ht="25.92" customHeight="1">
      <c r="A202" s="12"/>
      <c r="B202" s="204"/>
      <c r="C202" s="205"/>
      <c r="D202" s="206" t="s">
        <v>69</v>
      </c>
      <c r="E202" s="207" t="s">
        <v>279</v>
      </c>
      <c r="F202" s="207" t="s">
        <v>280</v>
      </c>
      <c r="G202" s="205"/>
      <c r="H202" s="205"/>
      <c r="I202" s="205"/>
      <c r="J202" s="208">
        <f>BK202</f>
        <v>26614.07</v>
      </c>
      <c r="K202" s="205"/>
      <c r="L202" s="209"/>
      <c r="M202" s="210"/>
      <c r="N202" s="211"/>
      <c r="O202" s="211"/>
      <c r="P202" s="212">
        <f>SUM(P203:P204)</f>
        <v>0</v>
      </c>
      <c r="Q202" s="211"/>
      <c r="R202" s="212">
        <f>SUM(R203:R204)</f>
        <v>0</v>
      </c>
      <c r="S202" s="211"/>
      <c r="T202" s="213">
        <f>SUM(T203:T204)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4" t="s">
        <v>128</v>
      </c>
      <c r="AT202" s="215" t="s">
        <v>69</v>
      </c>
      <c r="AU202" s="215" t="s">
        <v>70</v>
      </c>
      <c r="AY202" s="214" t="s">
        <v>113</v>
      </c>
      <c r="BK202" s="216">
        <f>SUM(BK203:BK204)</f>
        <v>26614.07</v>
      </c>
    </row>
    <row r="203" s="2" customFormat="1" ht="24.15" customHeight="1">
      <c r="A203" s="29"/>
      <c r="B203" s="30"/>
      <c r="C203" s="219" t="s">
        <v>281</v>
      </c>
      <c r="D203" s="219" t="s">
        <v>167</v>
      </c>
      <c r="E203" s="220" t="s">
        <v>282</v>
      </c>
      <c r="F203" s="221" t="s">
        <v>283</v>
      </c>
      <c r="G203" s="222" t="s">
        <v>284</v>
      </c>
      <c r="H203" s="223">
        <v>0.0089999999999999993</v>
      </c>
      <c r="I203" s="224">
        <v>2957119</v>
      </c>
      <c r="J203" s="224">
        <f>ROUND(I203*H203,2)</f>
        <v>26614.07</v>
      </c>
      <c r="K203" s="225"/>
      <c r="L203" s="35"/>
      <c r="M203" s="226" t="s">
        <v>1</v>
      </c>
      <c r="N203" s="227" t="s">
        <v>35</v>
      </c>
      <c r="O203" s="196">
        <v>0</v>
      </c>
      <c r="P203" s="196">
        <f>O203*H203</f>
        <v>0</v>
      </c>
      <c r="Q203" s="196">
        <v>0</v>
      </c>
      <c r="R203" s="196">
        <f>Q203*H203</f>
        <v>0</v>
      </c>
      <c r="S203" s="196">
        <v>0</v>
      </c>
      <c r="T203" s="197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98" t="s">
        <v>114</v>
      </c>
      <c r="AT203" s="198" t="s">
        <v>167</v>
      </c>
      <c r="AU203" s="198" t="s">
        <v>75</v>
      </c>
      <c r="AY203" s="14" t="s">
        <v>113</v>
      </c>
      <c r="BE203" s="199">
        <f>IF(N203="základní",J203,0)</f>
        <v>26614.07</v>
      </c>
      <c r="BF203" s="199">
        <f>IF(N203="snížená",J203,0)</f>
        <v>0</v>
      </c>
      <c r="BG203" s="199">
        <f>IF(N203="zákl. přenesená",J203,0)</f>
        <v>0</v>
      </c>
      <c r="BH203" s="199">
        <f>IF(N203="sníž. přenesená",J203,0)</f>
        <v>0</v>
      </c>
      <c r="BI203" s="199">
        <f>IF(N203="nulová",J203,0)</f>
        <v>0</v>
      </c>
      <c r="BJ203" s="14" t="s">
        <v>75</v>
      </c>
      <c r="BK203" s="199">
        <f>ROUND(I203*H203,2)</f>
        <v>26614.07</v>
      </c>
      <c r="BL203" s="14" t="s">
        <v>114</v>
      </c>
      <c r="BM203" s="198" t="s">
        <v>285</v>
      </c>
    </row>
    <row r="204" s="2" customFormat="1">
      <c r="A204" s="29"/>
      <c r="B204" s="30"/>
      <c r="C204" s="31"/>
      <c r="D204" s="200" t="s">
        <v>116</v>
      </c>
      <c r="E204" s="31"/>
      <c r="F204" s="201" t="s">
        <v>286</v>
      </c>
      <c r="G204" s="31"/>
      <c r="H204" s="31"/>
      <c r="I204" s="31"/>
      <c r="J204" s="31"/>
      <c r="K204" s="31"/>
      <c r="L204" s="35"/>
      <c r="M204" s="228"/>
      <c r="N204" s="229"/>
      <c r="O204" s="230"/>
      <c r="P204" s="230"/>
      <c r="Q204" s="230"/>
      <c r="R204" s="230"/>
      <c r="S204" s="230"/>
      <c r="T204" s="231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T204" s="14" t="s">
        <v>116</v>
      </c>
      <c r="AU204" s="14" t="s">
        <v>75</v>
      </c>
    </row>
    <row r="205" s="2" customFormat="1" ht="6.96" customHeight="1">
      <c r="A205" s="29"/>
      <c r="B205" s="56"/>
      <c r="C205" s="57"/>
      <c r="D205" s="57"/>
      <c r="E205" s="57"/>
      <c r="F205" s="57"/>
      <c r="G205" s="57"/>
      <c r="H205" s="57"/>
      <c r="I205" s="57"/>
      <c r="J205" s="57"/>
      <c r="K205" s="57"/>
      <c r="L205" s="35"/>
      <c r="M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</row>
  </sheetData>
  <sheetProtection sheet="1" autoFilter="0" formatColumns="0" formatRows="0" objects="1" scenarios="1" spinCount="100000" saltValue="cvRX0QIV1GSTuWZCB840yrnihBAz0+BpxdF081B5Yj/eR1FaFT7gZPVAcDFlm9yxmpWKzMT9716+i0YqW0Xd6Q==" hashValue="8DqnGUlGgstdkchjJ7lrOKnPtiR8W5p4F7PZJIVUDbPN5LfBXI3DXcgIwshpLyoO+FgGCS1Xke/OO/p1wjmATg==" algorithmName="SHA-512" password="CC35"/>
  <autoFilter ref="C122:K204"/>
  <mergeCells count="6">
    <mergeCell ref="E7:H7"/>
    <mergeCell ref="E16:H16"/>
    <mergeCell ref="E25:H25"/>
    <mergeCell ref="E85:H85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Rybka Otto</dc:creator>
  <cp:lastModifiedBy>Rybka Otto</cp:lastModifiedBy>
  <dcterms:created xsi:type="dcterms:W3CDTF">2022-03-22T08:26:58Z</dcterms:created>
  <dcterms:modified xsi:type="dcterms:W3CDTF">2022-03-22T08:27:02Z</dcterms:modified>
</cp:coreProperties>
</file>